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HAO-IG\FPI Programs\FPI HiWind (2020)\Mechanical Systems\2023_2024 Structural Analysis of HiWind Gondola\"/>
    </mc:Choice>
  </mc:AlternateContent>
  <xr:revisionPtr revIDLastSave="0" documentId="13_ncr:1_{3D8C3501-13C9-4FE3-91B5-8F771F97AC4C}" xr6:coauthVersionLast="47" xr6:coauthVersionMax="47" xr10:uidLastSave="{00000000-0000-0000-0000-000000000000}"/>
  <bookViews>
    <workbookView xWindow="-108" yWindow="-108" windowWidth="30936" windowHeight="16896" xr2:uid="{C18B241B-BC30-468E-9CAE-5E3EA0520CA8}"/>
  </bookViews>
  <sheets>
    <sheet name="Margin of Safety" sheetId="1" r:id="rId1"/>
    <sheet name="Inertial Relief Changes" sheetId="5" r:id="rId2"/>
    <sheet name="Kee Clamp Change" sheetId="2" r:id="rId3"/>
    <sheet name="Overwritten masses" sheetId="3" r:id="rId4"/>
    <sheet name="Notes from Feb NASA Meeting" sheetId="4" r:id="rId5"/>
    <sheet name="mesh setting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O24" i="1"/>
  <c r="O33" i="1"/>
  <c r="F15" i="5"/>
  <c r="F21" i="5"/>
  <c r="G15" i="5"/>
  <c r="H32" i="5"/>
  <c r="O43" i="1"/>
  <c r="O42" i="1"/>
  <c r="O34" i="1"/>
  <c r="O25" i="1"/>
  <c r="O16" i="1"/>
  <c r="O7" i="1"/>
  <c r="O6" i="1"/>
  <c r="F24" i="5"/>
  <c r="E24" i="5"/>
  <c r="D24" i="5"/>
  <c r="D21" i="5"/>
  <c r="G13" i="5"/>
  <c r="I7" i="5"/>
  <c r="I11" i="5"/>
  <c r="I13" i="5"/>
  <c r="H11" i="5"/>
  <c r="H13" i="5"/>
  <c r="G9" i="5"/>
  <c r="H9" i="5" s="1"/>
  <c r="G10" i="5"/>
  <c r="I10" i="5" s="1"/>
  <c r="G11" i="5"/>
  <c r="G8" i="5"/>
  <c r="H8" i="5" s="1"/>
  <c r="E3" i="3"/>
  <c r="G7" i="5"/>
  <c r="H7" i="5" s="1"/>
  <c r="G6" i="5"/>
  <c r="H6" i="5" s="1"/>
  <c r="G4" i="5"/>
  <c r="I4" i="5" s="1"/>
  <c r="G5" i="5"/>
  <c r="H5" i="5" s="1"/>
  <c r="P40" i="4"/>
  <c r="D6" i="3"/>
  <c r="D5" i="3"/>
  <c r="C44" i="1"/>
  <c r="F44" i="1" s="1"/>
  <c r="O46" i="1"/>
  <c r="O45" i="1"/>
  <c r="O37" i="1"/>
  <c r="O36" i="1"/>
  <c r="O28" i="1"/>
  <c r="O27" i="1"/>
  <c r="O19" i="1"/>
  <c r="O18" i="1"/>
  <c r="O10" i="1"/>
  <c r="O9" i="1"/>
  <c r="G17" i="5" l="1"/>
  <c r="G16" i="5"/>
  <c r="H10" i="5"/>
  <c r="I9" i="5"/>
  <c r="H4" i="5"/>
  <c r="I8" i="5"/>
  <c r="I6" i="5"/>
  <c r="I5" i="5"/>
  <c r="H14" i="5"/>
  <c r="H19" i="5" s="1"/>
</calcChain>
</file>

<file path=xl/sharedStrings.xml><?xml version="1.0" encoding="utf-8"?>
<sst xmlns="http://schemas.openxmlformats.org/spreadsheetml/2006/main" count="235" uniqueCount="110">
  <si>
    <t>Case 1 8g Vertical</t>
  </si>
  <si>
    <t>From NASA</t>
  </si>
  <si>
    <t>Maximum From FEA</t>
  </si>
  <si>
    <t>Minimum From FEA</t>
  </si>
  <si>
    <t>Upper Gondola</t>
  </si>
  <si>
    <t>MSu</t>
  </si>
  <si>
    <t>FSu</t>
  </si>
  <si>
    <t>P</t>
  </si>
  <si>
    <t>MPa</t>
  </si>
  <si>
    <t>FOS</t>
  </si>
  <si>
    <t>MSy</t>
  </si>
  <si>
    <t>FSy</t>
  </si>
  <si>
    <t>Lower Gondola</t>
  </si>
  <si>
    <t>Case 2 4g 30 Degree to Cable</t>
  </si>
  <si>
    <t>Case 3a 45 Degree to Vertical</t>
  </si>
  <si>
    <t>Material Properties</t>
  </si>
  <si>
    <t>Aluminum 6061-T6; 6061-T651 (matweb.com)</t>
  </si>
  <si>
    <t>Cast Iron Pu</t>
  </si>
  <si>
    <t>Cast Iron Py</t>
  </si>
  <si>
    <t>https://www.matweb.com/search/datasheet.aspx?matguid=ec56a89f37f74e2f867a64b0f87f1e9d</t>
  </si>
  <si>
    <t>Case 3b 45 Degree to Vertical</t>
  </si>
  <si>
    <t>Overview of materials for Medium Alloy Steel (matweb.com)</t>
  </si>
  <si>
    <t>Calculated in Workbook</t>
  </si>
  <si>
    <t>Calculated in SolidWorks</t>
  </si>
  <si>
    <t>3/8 steel cable stiffness</t>
  </si>
  <si>
    <t>Case 4 4g Side Load</t>
  </si>
  <si>
    <t>N</t>
  </si>
  <si>
    <t>mm</t>
  </si>
  <si>
    <t>N/mm</t>
  </si>
  <si>
    <t>N/m</t>
  </si>
  <si>
    <t>X [mm]</t>
  </si>
  <si>
    <t>Y [mm]</t>
  </si>
  <si>
    <t>Z [mm]</t>
  </si>
  <si>
    <t>Mass [kg]</t>
  </si>
  <si>
    <t>Force/Direction Replacement [N]</t>
  </si>
  <si>
    <t>8g [N]</t>
  </si>
  <si>
    <t>4g [N]</t>
  </si>
  <si>
    <t>Batteries added into Lower Gondola</t>
  </si>
  <si>
    <t>Radiator Total</t>
  </si>
  <si>
    <t>Makeup Gas</t>
  </si>
  <si>
    <t>Radiator Side Panel</t>
  </si>
  <si>
    <t>Left Panel</t>
  </si>
  <si>
    <t>Right Panel</t>
  </si>
  <si>
    <t>Front Panel</t>
  </si>
  <si>
    <t>Total Antennae on Both Faces of tube</t>
  </si>
  <si>
    <t>total HiWind</t>
  </si>
  <si>
    <t>kg</t>
  </si>
  <si>
    <t>8g</t>
  </si>
  <si>
    <t>case</t>
  </si>
  <si>
    <t>4g</t>
  </si>
  <si>
    <t>4 parts of radiator</t>
  </si>
  <si>
    <t>4 parts of front panel</t>
  </si>
  <si>
    <t>sides</t>
  </si>
  <si>
    <t>radiator side</t>
  </si>
  <si>
    <t>add 2 feet to the rectangle tube</t>
  </si>
  <si>
    <t>centered in the top frame</t>
  </si>
  <si>
    <t>20 lbs on one leg of the top for starlink</t>
  </si>
  <si>
    <t>adding steel bolt to kee clamps</t>
  </si>
  <si>
    <t>lbs</t>
  </si>
  <si>
    <t>grams</t>
  </si>
  <si>
    <t>Left Panel Assembly (Frame,Panels, and Hardware) :</t>
  </si>
  <si>
    <t>Left Internal Structure with Kickstands :</t>
  </si>
  <si>
    <t>Right Panel Assembly ( Frame, Panels and Hardware) :</t>
  </si>
  <si>
    <t>Right Internal Structure with Kick stands:</t>
  </si>
  <si>
    <t>Radiator Panel Assembly (Frame, Panels, Hardware and Kickstands):</t>
  </si>
  <si>
    <t>Andrew Carlile &lt;acarlile@ucar.edu&gt;</t>
  </si>
  <si>
    <t>Feb 6, 2024, 2:31 PM (5 days ago)</t>
  </si>
  <si>
    <t>to Qian, Scott</t>
  </si>
  <si>
    <t>Qian and Sewell,</t>
  </si>
  <si>
    <t>Summary, it went fine. I think they think that some of the constraints I had in the model were a bit too stringent, and they had some suggestions to change that I can get done over the next few days. They were very open about the parts of the design (from them) that weren't done. They also mentioned that starlink isn't certain yet.</t>
  </si>
  <si>
    <t>To do:</t>
  </si>
  <si>
    <t>Could we get pictures of the recovered gondola from the 2018 flight?</t>
  </si>
  <si>
    <t>Send updated report and model next week (2/12/24 ish)</t>
  </si>
  <si>
    <t>Add keep out zones for the observatory ports on the drawings.</t>
  </si>
  <si>
    <t>Initial opening: discussion on grandfathering in the design, overview of previous flight</t>
  </si>
  <si>
    <t>I did a brief overview of the structural report</t>
  </si>
  <si>
    <t>New loads</t>
  </si>
  <si>
    <t>What was the recovery like? Any damage?</t>
  </si>
  <si>
    <t>Were all the parts we didn't replace checked? Or recertified, they don't want to discuss grandfathering yet. The report shows perhaps the model is overconstrained?</t>
  </si>
  <si>
    <t>Could we loosen the constraints on the trapeze? What if we changed the fixed to a different constraint? What if we added a component that resulted in a single point suspension or universal joint? (That makes a lot of sense to me)</t>
  </si>
  <si>
    <t>Probably have to run with the inertial relief.</t>
  </si>
  <si>
    <t>Pitfalls of that path: definitely suggest using the triplate in the model, then we disregard the stresses in it and just have it as the BC. Tricky part is the inertial relief case (with dummy masses) can change the paradigm to applying a force instead of having a dummy mass model. If you apply inertial relief on gravity loaded assembly it just cancels. So we could potentially convert to force loads from dummy mass models.</t>
  </si>
  <si>
    <t>Discussion on the UGA vs the LGA, UGA is the problem.</t>
  </si>
  <si>
    <t>The dummy masses could be causing a problem.</t>
  </si>
  <si>
    <t>Mass was about 2350 lbs but the actual thing would be about 4500 lbs with everything (Including super pressure team added) </t>
  </si>
  <si>
    <t>both ballast systems (with hopper) 1200 lbs, and another 300-400 lbs of weight for the panels frame</t>
  </si>
  <si>
    <t>additional svbi electronics added on</t>
  </si>
  <si>
    <t>remote mass or remote load may work better, but inertial relief may not like that</t>
  </si>
  <si>
    <t>send updated report and model next week (2/12/24 ish)</t>
  </si>
  <si>
    <t>some of the tables in the report FOS had -1 in the response make notes on why that was or the divide by 0 problem</t>
  </si>
  <si>
    <t>ballast hoppers may not be final at this point</t>
  </si>
  <si>
    <t>kW power system isn't quite done on the constraints for the existing volume, can we get that confirmed (from NASA)</t>
  </si>
  <si>
    <t>Antennas are not completely designed</t>
  </si>
  <si>
    <t>Need keep out zones on drawing</t>
  </si>
  <si>
    <t>chaning attachment point, adding masses for 2 per tube</t>
  </si>
  <si>
    <t>old rad panel dummy mass</t>
  </si>
  <si>
    <t>old rad dummy mass</t>
  </si>
  <si>
    <t xml:space="preserve">old side panel </t>
  </si>
  <si>
    <t>3/26/2024 add starlink and add another 100 lbs distributed</t>
  </si>
  <si>
    <t>Starlink</t>
  </si>
  <si>
    <t>from center of origin in the UGA model</t>
  </si>
  <si>
    <t>attached</t>
  </si>
  <si>
    <t>kg in model</t>
  </si>
  <si>
    <t>Model including Lower Gondola and Antennaes</t>
  </si>
  <si>
    <t>Mass Description</t>
  </si>
  <si>
    <t>total HiWind including remote masses</t>
  </si>
  <si>
    <t>Steel 4130 Pu</t>
  </si>
  <si>
    <t>Steel 4130 Py</t>
  </si>
  <si>
    <t>Aluminum 6061 Pu</t>
  </si>
  <si>
    <t>Aluminum 6061 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</si>
</sst>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6"/>
      <color theme="1"/>
      <name val="Calibri"/>
      <family val="2"/>
      <scheme val="minor"/>
    </font>
    <font>
      <u/>
      <sz val="11"/>
      <color theme="10"/>
      <name val="Calibri"/>
      <family val="2"/>
      <scheme val="minor"/>
    </font>
    <font>
      <sz val="12"/>
      <color rgb="FF222222"/>
      <name val="Arial"/>
      <family val="2"/>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59999389629810485"/>
        <bgColor indexed="64"/>
      </patternFill>
    </fill>
  </fills>
  <borders count="1">
    <border>
      <left/>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5" fillId="0" borderId="0" applyNumberFormat="0" applyFill="0" applyBorder="0" applyAlignment="0" applyProtection="0"/>
  </cellStyleXfs>
  <cellXfs count="27">
    <xf numFmtId="0" fontId="0" fillId="0" borderId="0" xfId="0"/>
    <xf numFmtId="0" fontId="4" fillId="0" borderId="0" xfId="0" applyFont="1"/>
    <xf numFmtId="0" fontId="3" fillId="0" borderId="0" xfId="0" applyFont="1"/>
    <xf numFmtId="0" fontId="5" fillId="0" borderId="0" xfId="3"/>
    <xf numFmtId="0" fontId="2" fillId="3" borderId="0" xfId="2"/>
    <xf numFmtId="11" fontId="2" fillId="3" borderId="0" xfId="2" applyNumberFormat="1"/>
    <xf numFmtId="0" fontId="0" fillId="0" borderId="0" xfId="0" applyAlignment="1">
      <alignment horizontal="right"/>
    </xf>
    <xf numFmtId="11" fontId="2" fillId="0" borderId="0" xfId="2" applyNumberFormat="1" applyFill="1"/>
    <xf numFmtId="2" fontId="1" fillId="2" borderId="0" xfId="1" applyNumberFormat="1" applyAlignment="1">
      <alignment horizontal="left"/>
    </xf>
    <xf numFmtId="2" fontId="0" fillId="0" borderId="0" xfId="0" applyNumberFormat="1" applyAlignment="1">
      <alignment horizontal="left"/>
    </xf>
    <xf numFmtId="2" fontId="0" fillId="0" borderId="0" xfId="0" applyNumberFormat="1"/>
    <xf numFmtId="2" fontId="2" fillId="3" borderId="0" xfId="2" applyNumberFormat="1" applyAlignment="1">
      <alignment horizontal="left"/>
    </xf>
    <xf numFmtId="11" fontId="0" fillId="0" borderId="0" xfId="0" applyNumberFormat="1"/>
    <xf numFmtId="11" fontId="0" fillId="4" borderId="0" xfId="0" applyNumberFormat="1" applyFill="1"/>
    <xf numFmtId="11" fontId="0" fillId="5" borderId="0" xfId="0" applyNumberFormat="1" applyFill="1"/>
    <xf numFmtId="0" fontId="6" fillId="0" borderId="0" xfId="0" applyFont="1"/>
    <xf numFmtId="0" fontId="0" fillId="0" borderId="0" xfId="0" applyAlignment="1">
      <alignment wrapText="1"/>
    </xf>
    <xf numFmtId="0" fontId="0" fillId="4" borderId="0" xfId="0" applyFill="1"/>
    <xf numFmtId="2" fontId="1" fillId="6" borderId="0" xfId="1" applyNumberFormat="1" applyFill="1" applyAlignment="1">
      <alignment horizontal="left"/>
    </xf>
    <xf numFmtId="0" fontId="0" fillId="5" borderId="0" xfId="0" applyFill="1"/>
    <xf numFmtId="2" fontId="2" fillId="7" borderId="0" xfId="2" applyNumberFormat="1" applyFill="1" applyAlignment="1">
      <alignment horizontal="left"/>
    </xf>
    <xf numFmtId="0" fontId="0" fillId="0" borderId="0" xfId="0" applyAlignment="1">
      <alignment horizontal="center" vertical="center" wrapText="1"/>
    </xf>
    <xf numFmtId="2" fontId="2" fillId="0" borderId="0" xfId="2" applyNumberFormat="1" applyFill="1"/>
    <xf numFmtId="0" fontId="0" fillId="0" borderId="0" xfId="0" applyAlignment="1">
      <alignment vertical="center" wrapText="1"/>
    </xf>
    <xf numFmtId="0" fontId="0" fillId="0" borderId="0" xfId="0" applyFill="1"/>
    <xf numFmtId="0" fontId="1" fillId="2" borderId="0" xfId="1" applyAlignment="1">
      <alignment horizontal="center"/>
    </xf>
    <xf numFmtId="0" fontId="2" fillId="3" borderId="0" xfId="2" applyAlignment="1">
      <alignment horizontal="center"/>
    </xf>
  </cellXfs>
  <cellStyles count="4">
    <cellStyle name="Good" xfId="1" builtinId="26"/>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customXml" Target="../ink/ink4.xml"/><Relationship Id="rId13" Type="http://schemas.openxmlformats.org/officeDocument/2006/relationships/image" Target="../media/image12.png"/><Relationship Id="rId18" Type="http://schemas.openxmlformats.org/officeDocument/2006/relationships/image" Target="../media/image15.png"/><Relationship Id="rId3" Type="http://schemas.openxmlformats.org/officeDocument/2006/relationships/image" Target="../media/image70.png"/><Relationship Id="rId7" Type="http://schemas.openxmlformats.org/officeDocument/2006/relationships/image" Target="../media/image90.png"/><Relationship Id="rId12" Type="http://schemas.openxmlformats.org/officeDocument/2006/relationships/customXml" Target="../ink/ink6.xml"/><Relationship Id="rId17" Type="http://schemas.openxmlformats.org/officeDocument/2006/relationships/image" Target="../media/image14.png"/><Relationship Id="rId2" Type="http://schemas.openxmlformats.org/officeDocument/2006/relationships/customXml" Target="../ink/ink1.xml"/><Relationship Id="rId16" Type="http://schemas.openxmlformats.org/officeDocument/2006/relationships/customXml" Target="../ink/ink8.xml"/><Relationship Id="rId20" Type="http://schemas.openxmlformats.org/officeDocument/2006/relationships/image" Target="../media/image17.png"/><Relationship Id="rId1" Type="http://schemas.openxmlformats.org/officeDocument/2006/relationships/image" Target="../media/image10.png"/><Relationship Id="rId6" Type="http://schemas.openxmlformats.org/officeDocument/2006/relationships/customXml" Target="../ink/ink3.xml"/><Relationship Id="rId11" Type="http://schemas.openxmlformats.org/officeDocument/2006/relationships/image" Target="../media/image11.png"/><Relationship Id="rId5" Type="http://schemas.openxmlformats.org/officeDocument/2006/relationships/image" Target="../media/image80.png"/><Relationship Id="rId15" Type="http://schemas.openxmlformats.org/officeDocument/2006/relationships/image" Target="../media/image13.png"/><Relationship Id="rId10" Type="http://schemas.openxmlformats.org/officeDocument/2006/relationships/customXml" Target="../ink/ink5.xml"/><Relationship Id="rId19" Type="http://schemas.openxmlformats.org/officeDocument/2006/relationships/image" Target="../media/image16.png"/><Relationship Id="rId4" Type="http://schemas.openxmlformats.org/officeDocument/2006/relationships/customXml" Target="../ink/ink2.xml"/><Relationship Id="rId9" Type="http://schemas.openxmlformats.org/officeDocument/2006/relationships/image" Target="../media/image100.png"/><Relationship Id="rId1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1</xdr:row>
      <xdr:rowOff>0</xdr:rowOff>
    </xdr:from>
    <xdr:to>
      <xdr:col>9</xdr:col>
      <xdr:colOff>23420</xdr:colOff>
      <xdr:row>18</xdr:row>
      <xdr:rowOff>0</xdr:rowOff>
    </xdr:to>
    <xdr:pic>
      <xdr:nvPicPr>
        <xdr:cNvPr id="2" name="Picture 1" descr="A document with text and numbers&#10;&#10;Description automatically generated with medium confidence">
          <a:extLst>
            <a:ext uri="{FF2B5EF4-FFF2-40B4-BE49-F238E27FC236}">
              <a16:creationId xmlns:a16="http://schemas.microsoft.com/office/drawing/2014/main" id="{B0517F04-D05D-4816-3EAD-380262E8C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020" y="182880"/>
          <a:ext cx="5159300" cy="3627120"/>
        </a:xfrm>
        <a:prstGeom prst="rect">
          <a:avLst/>
        </a:prstGeom>
        <a:noFill/>
      </xdr:spPr>
    </xdr:pic>
    <xdr:clientData/>
  </xdr:twoCellAnchor>
  <xdr:twoCellAnchor editAs="oneCell">
    <xdr:from>
      <xdr:col>1</xdr:col>
      <xdr:colOff>57150</xdr:colOff>
      <xdr:row>58</xdr:row>
      <xdr:rowOff>85725</xdr:rowOff>
    </xdr:from>
    <xdr:to>
      <xdr:col>9</xdr:col>
      <xdr:colOff>542167</xdr:colOff>
      <xdr:row>79</xdr:row>
      <xdr:rowOff>67377</xdr:rowOff>
    </xdr:to>
    <xdr:pic>
      <xdr:nvPicPr>
        <xdr:cNvPr id="3" name="Picture 2">
          <a:extLst>
            <a:ext uri="{FF2B5EF4-FFF2-40B4-BE49-F238E27FC236}">
              <a16:creationId xmlns:a16="http://schemas.microsoft.com/office/drawing/2014/main" id="{955B7D66-7564-2F8D-D9C9-664AF336E8DC}"/>
            </a:ext>
          </a:extLst>
        </xdr:cNvPr>
        <xdr:cNvPicPr>
          <a:picLocks noChangeAspect="1"/>
        </xdr:cNvPicPr>
      </xdr:nvPicPr>
      <xdr:blipFill>
        <a:blip xmlns:r="http://schemas.openxmlformats.org/officeDocument/2006/relationships" r:embed="rId2"/>
        <a:stretch>
          <a:fillRect/>
        </a:stretch>
      </xdr:blipFill>
      <xdr:spPr>
        <a:xfrm>
          <a:off x="666750" y="10829925"/>
          <a:ext cx="6001897" cy="3980247"/>
        </a:xfrm>
        <a:prstGeom prst="rect">
          <a:avLst/>
        </a:prstGeom>
      </xdr:spPr>
    </xdr:pic>
    <xdr:clientData/>
  </xdr:twoCellAnchor>
  <xdr:twoCellAnchor editAs="oneCell">
    <xdr:from>
      <xdr:col>0</xdr:col>
      <xdr:colOff>276225</xdr:colOff>
      <xdr:row>40</xdr:row>
      <xdr:rowOff>183014</xdr:rowOff>
    </xdr:from>
    <xdr:to>
      <xdr:col>10</xdr:col>
      <xdr:colOff>524595</xdr:colOff>
      <xdr:row>53</xdr:row>
      <xdr:rowOff>113879</xdr:rowOff>
    </xdr:to>
    <xdr:pic>
      <xdr:nvPicPr>
        <xdr:cNvPr id="4" name="Picture 3">
          <a:extLst>
            <a:ext uri="{FF2B5EF4-FFF2-40B4-BE49-F238E27FC236}">
              <a16:creationId xmlns:a16="http://schemas.microsoft.com/office/drawing/2014/main" id="{C904CD45-02AB-AD55-6C47-92264B13F7B9}"/>
            </a:ext>
          </a:extLst>
        </xdr:cNvPr>
        <xdr:cNvPicPr>
          <a:picLocks noChangeAspect="1"/>
        </xdr:cNvPicPr>
      </xdr:nvPicPr>
      <xdr:blipFill>
        <a:blip xmlns:r="http://schemas.openxmlformats.org/officeDocument/2006/relationships" r:embed="rId3"/>
        <a:stretch>
          <a:fillRect/>
        </a:stretch>
      </xdr:blipFill>
      <xdr:spPr>
        <a:xfrm>
          <a:off x="276225" y="8184014"/>
          <a:ext cx="6980640" cy="2483565"/>
        </a:xfrm>
        <a:prstGeom prst="rect">
          <a:avLst/>
        </a:prstGeom>
      </xdr:spPr>
    </xdr:pic>
    <xdr:clientData/>
  </xdr:twoCellAnchor>
  <xdr:twoCellAnchor editAs="oneCell">
    <xdr:from>
      <xdr:col>11</xdr:col>
      <xdr:colOff>0</xdr:colOff>
      <xdr:row>61</xdr:row>
      <xdr:rowOff>0</xdr:rowOff>
    </xdr:from>
    <xdr:to>
      <xdr:col>59</xdr:col>
      <xdr:colOff>175205</xdr:colOff>
      <xdr:row>160</xdr:row>
      <xdr:rowOff>22499</xdr:rowOff>
    </xdr:to>
    <xdr:pic>
      <xdr:nvPicPr>
        <xdr:cNvPr id="5" name="Picture 4">
          <a:extLst>
            <a:ext uri="{FF2B5EF4-FFF2-40B4-BE49-F238E27FC236}">
              <a16:creationId xmlns:a16="http://schemas.microsoft.com/office/drawing/2014/main" id="{754871F2-0B45-11C1-6646-1A51E1778154}"/>
            </a:ext>
          </a:extLst>
        </xdr:cNvPr>
        <xdr:cNvPicPr>
          <a:picLocks noChangeAspect="1"/>
        </xdr:cNvPicPr>
      </xdr:nvPicPr>
      <xdr:blipFill>
        <a:blip xmlns:r="http://schemas.openxmlformats.org/officeDocument/2006/relationships" r:embed="rId4"/>
        <a:stretch>
          <a:fillRect/>
        </a:stretch>
      </xdr:blipFill>
      <xdr:spPr>
        <a:xfrm>
          <a:off x="7402830" y="11612880"/>
          <a:ext cx="30914285" cy="18123809"/>
        </a:xfrm>
        <a:prstGeom prst="rect">
          <a:avLst/>
        </a:prstGeom>
      </xdr:spPr>
    </xdr:pic>
    <xdr:clientData/>
  </xdr:twoCellAnchor>
  <xdr:twoCellAnchor editAs="oneCell">
    <xdr:from>
      <xdr:col>3</xdr:col>
      <xdr:colOff>0</xdr:colOff>
      <xdr:row>106</xdr:row>
      <xdr:rowOff>0</xdr:rowOff>
    </xdr:from>
    <xdr:to>
      <xdr:col>35</xdr:col>
      <xdr:colOff>344095</xdr:colOff>
      <xdr:row>166</xdr:row>
      <xdr:rowOff>115619</xdr:rowOff>
    </xdr:to>
    <xdr:pic>
      <xdr:nvPicPr>
        <xdr:cNvPr id="6" name="Picture 5">
          <a:extLst>
            <a:ext uri="{FF2B5EF4-FFF2-40B4-BE49-F238E27FC236}">
              <a16:creationId xmlns:a16="http://schemas.microsoft.com/office/drawing/2014/main" id="{EC2997FE-CC32-7BE5-6294-8362317520C4}"/>
            </a:ext>
          </a:extLst>
        </xdr:cNvPr>
        <xdr:cNvPicPr>
          <a:picLocks noChangeAspect="1"/>
        </xdr:cNvPicPr>
      </xdr:nvPicPr>
      <xdr:blipFill>
        <a:blip xmlns:r="http://schemas.openxmlformats.org/officeDocument/2006/relationships" r:embed="rId5"/>
        <a:stretch>
          <a:fillRect/>
        </a:stretch>
      </xdr:blipFill>
      <xdr:spPr>
        <a:xfrm>
          <a:off x="2286000" y="19333029"/>
          <a:ext cx="20914285" cy="11219047"/>
        </a:xfrm>
        <a:prstGeom prst="rect">
          <a:avLst/>
        </a:prstGeom>
      </xdr:spPr>
    </xdr:pic>
    <xdr:clientData/>
  </xdr:twoCellAnchor>
  <xdr:twoCellAnchor editAs="oneCell">
    <xdr:from>
      <xdr:col>8</xdr:col>
      <xdr:colOff>190500</xdr:colOff>
      <xdr:row>228</xdr:row>
      <xdr:rowOff>161925</xdr:rowOff>
    </xdr:from>
    <xdr:to>
      <xdr:col>30</xdr:col>
      <xdr:colOff>182197</xdr:colOff>
      <xdr:row>264</xdr:row>
      <xdr:rowOff>23418</xdr:rowOff>
    </xdr:to>
    <xdr:pic>
      <xdr:nvPicPr>
        <xdr:cNvPr id="7" name="Picture 6">
          <a:extLst>
            <a:ext uri="{FF2B5EF4-FFF2-40B4-BE49-F238E27FC236}">
              <a16:creationId xmlns:a16="http://schemas.microsoft.com/office/drawing/2014/main" id="{CDCA9C07-E6C5-B6D0-D4D7-970859F11F7D}"/>
            </a:ext>
            <a:ext uri="{147F2762-F138-4A5C-976F-8EAC2B608ADB}">
              <a16:predDERef xmlns:a16="http://schemas.microsoft.com/office/drawing/2014/main" pred="{EC2997FE-CC32-7BE5-6294-8362317520C4}"/>
            </a:ext>
          </a:extLst>
        </xdr:cNvPr>
        <xdr:cNvPicPr>
          <a:picLocks noChangeAspect="1"/>
        </xdr:cNvPicPr>
      </xdr:nvPicPr>
      <xdr:blipFill>
        <a:blip xmlns:r="http://schemas.openxmlformats.org/officeDocument/2006/relationships" r:embed="rId6"/>
        <a:stretch>
          <a:fillRect/>
        </a:stretch>
      </xdr:blipFill>
      <xdr:spPr>
        <a:xfrm>
          <a:off x="5381625" y="42786300"/>
          <a:ext cx="13393372" cy="6372783"/>
        </a:xfrm>
        <a:prstGeom prst="rect">
          <a:avLst/>
        </a:prstGeom>
      </xdr:spPr>
    </xdr:pic>
    <xdr:clientData/>
  </xdr:twoCellAnchor>
  <xdr:twoCellAnchor editAs="oneCell">
    <xdr:from>
      <xdr:col>3</xdr:col>
      <xdr:colOff>0</xdr:colOff>
      <xdr:row>206</xdr:row>
      <xdr:rowOff>0</xdr:rowOff>
    </xdr:from>
    <xdr:to>
      <xdr:col>22</xdr:col>
      <xdr:colOff>343986</xdr:colOff>
      <xdr:row>243</xdr:row>
      <xdr:rowOff>152999</xdr:rowOff>
    </xdr:to>
    <xdr:pic>
      <xdr:nvPicPr>
        <xdr:cNvPr id="8" name="Picture 7">
          <a:extLst>
            <a:ext uri="{FF2B5EF4-FFF2-40B4-BE49-F238E27FC236}">
              <a16:creationId xmlns:a16="http://schemas.microsoft.com/office/drawing/2014/main" id="{F2CFC949-BCC4-1610-173C-E4A48C44063B}"/>
            </a:ext>
          </a:extLst>
        </xdr:cNvPr>
        <xdr:cNvPicPr>
          <a:picLocks noChangeAspect="1"/>
        </xdr:cNvPicPr>
      </xdr:nvPicPr>
      <xdr:blipFill>
        <a:blip xmlns:r="http://schemas.openxmlformats.org/officeDocument/2006/relationships" r:embed="rId7"/>
        <a:stretch>
          <a:fillRect/>
        </a:stretch>
      </xdr:blipFill>
      <xdr:spPr>
        <a:xfrm>
          <a:off x="2282190" y="38130480"/>
          <a:ext cx="12535986" cy="6915749"/>
        </a:xfrm>
        <a:prstGeom prst="rect">
          <a:avLst/>
        </a:prstGeom>
      </xdr:spPr>
    </xdr:pic>
    <xdr:clientData/>
  </xdr:twoCellAnchor>
  <xdr:twoCellAnchor editAs="oneCell">
    <xdr:from>
      <xdr:col>3</xdr:col>
      <xdr:colOff>0</xdr:colOff>
      <xdr:row>245</xdr:row>
      <xdr:rowOff>0</xdr:rowOff>
    </xdr:from>
    <xdr:to>
      <xdr:col>12</xdr:col>
      <xdr:colOff>497</xdr:colOff>
      <xdr:row>264</xdr:row>
      <xdr:rowOff>166050</xdr:rowOff>
    </xdr:to>
    <xdr:pic>
      <xdr:nvPicPr>
        <xdr:cNvPr id="9" name="Picture 8">
          <a:extLst>
            <a:ext uri="{FF2B5EF4-FFF2-40B4-BE49-F238E27FC236}">
              <a16:creationId xmlns:a16="http://schemas.microsoft.com/office/drawing/2014/main" id="{7C47A8DA-D54A-EFF8-AF45-A0E234725788}"/>
            </a:ext>
          </a:extLst>
        </xdr:cNvPr>
        <xdr:cNvPicPr>
          <a:picLocks noChangeAspect="1"/>
        </xdr:cNvPicPr>
      </xdr:nvPicPr>
      <xdr:blipFill>
        <a:blip xmlns:r="http://schemas.openxmlformats.org/officeDocument/2006/relationships" r:embed="rId8"/>
        <a:stretch>
          <a:fillRect/>
        </a:stretch>
      </xdr:blipFill>
      <xdr:spPr>
        <a:xfrm>
          <a:off x="2282190" y="45262800"/>
          <a:ext cx="5734547" cy="3638865"/>
        </a:xfrm>
        <a:prstGeom prst="rect">
          <a:avLst/>
        </a:prstGeom>
      </xdr:spPr>
    </xdr:pic>
    <xdr:clientData/>
  </xdr:twoCellAnchor>
  <xdr:twoCellAnchor editAs="oneCell">
    <xdr:from>
      <xdr:col>13</xdr:col>
      <xdr:colOff>0</xdr:colOff>
      <xdr:row>245</xdr:row>
      <xdr:rowOff>0</xdr:rowOff>
    </xdr:from>
    <xdr:to>
      <xdr:col>27</xdr:col>
      <xdr:colOff>137951</xdr:colOff>
      <xdr:row>283</xdr:row>
      <xdr:rowOff>114913</xdr:rowOff>
    </xdr:to>
    <xdr:pic>
      <xdr:nvPicPr>
        <xdr:cNvPr id="10" name="Picture 9">
          <a:extLst>
            <a:ext uri="{FF2B5EF4-FFF2-40B4-BE49-F238E27FC236}">
              <a16:creationId xmlns:a16="http://schemas.microsoft.com/office/drawing/2014/main" id="{DE59A84C-5574-274E-32B8-670DCFC0FFA6}"/>
            </a:ext>
          </a:extLst>
        </xdr:cNvPr>
        <xdr:cNvPicPr>
          <a:picLocks noChangeAspect="1"/>
        </xdr:cNvPicPr>
      </xdr:nvPicPr>
      <xdr:blipFill>
        <a:blip xmlns:r="http://schemas.openxmlformats.org/officeDocument/2006/relationships" r:embed="rId9"/>
        <a:stretch>
          <a:fillRect/>
        </a:stretch>
      </xdr:blipFill>
      <xdr:spPr>
        <a:xfrm>
          <a:off x="8682990" y="45262800"/>
          <a:ext cx="9125741" cy="7068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415290</xdr:colOff>
      <xdr:row>0</xdr:row>
      <xdr:rowOff>110172</xdr:rowOff>
    </xdr:from>
    <xdr:to>
      <xdr:col>27</xdr:col>
      <xdr:colOff>381069</xdr:colOff>
      <xdr:row>26</xdr:row>
      <xdr:rowOff>76480</xdr:rowOff>
    </xdr:to>
    <xdr:pic>
      <xdr:nvPicPr>
        <xdr:cNvPr id="2" name="Picture 1">
          <a:extLst>
            <a:ext uri="{FF2B5EF4-FFF2-40B4-BE49-F238E27FC236}">
              <a16:creationId xmlns:a16="http://schemas.microsoft.com/office/drawing/2014/main" id="{8D3FF3CD-CC5B-909D-F94E-B483C25929E2}"/>
            </a:ext>
          </a:extLst>
        </xdr:cNvPr>
        <xdr:cNvPicPr>
          <a:picLocks noChangeAspect="1"/>
        </xdr:cNvPicPr>
      </xdr:nvPicPr>
      <xdr:blipFill>
        <a:blip xmlns:r="http://schemas.openxmlformats.org/officeDocument/2006/relationships" r:embed="rId1"/>
        <a:stretch>
          <a:fillRect/>
        </a:stretch>
      </xdr:blipFill>
      <xdr:spPr>
        <a:xfrm>
          <a:off x="6244590" y="110172"/>
          <a:ext cx="10938579" cy="5319358"/>
        </a:xfrm>
        <a:prstGeom prst="rect">
          <a:avLst/>
        </a:prstGeom>
      </xdr:spPr>
    </xdr:pic>
    <xdr:clientData/>
  </xdr:twoCellAnchor>
  <xdr:twoCellAnchor editAs="oneCell">
    <xdr:from>
      <xdr:col>9</xdr:col>
      <xdr:colOff>575100</xdr:colOff>
      <xdr:row>16</xdr:row>
      <xdr:rowOff>1620</xdr:rowOff>
    </xdr:from>
    <xdr:to>
      <xdr:col>13</xdr:col>
      <xdr:colOff>366030</xdr:colOff>
      <xdr:row>16</xdr:row>
      <xdr:rowOff>53880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Ink 4">
              <a:extLst>
                <a:ext uri="{FF2B5EF4-FFF2-40B4-BE49-F238E27FC236}">
                  <a16:creationId xmlns:a16="http://schemas.microsoft.com/office/drawing/2014/main" id="{93ADFF95-5607-4A36-CFB0-1DB9516E913C}"/>
                </a:ext>
              </a:extLst>
            </xdr14:cNvPr>
            <xdr14:cNvContentPartPr/>
          </xdr14:nvContentPartPr>
          <xdr14:nvPr macro=""/>
          <xdr14:xfrm>
            <a:off x="6404400" y="2859120"/>
            <a:ext cx="2225520" cy="46545"/>
          </xdr14:xfrm>
        </xdr:contentPart>
      </mc:Choice>
      <mc:Fallback xmlns="">
        <xdr:pic>
          <xdr:nvPicPr>
            <xdr:cNvPr id="5" name="Ink 4">
              <a:extLst>
                <a:ext uri="{FF2B5EF4-FFF2-40B4-BE49-F238E27FC236}">
                  <a16:creationId xmlns:a16="http://schemas.microsoft.com/office/drawing/2014/main" id="{93ADFF95-5607-4A36-CFB0-1DB9516E913C}"/>
                </a:ext>
              </a:extLst>
            </xdr:cNvPr>
            <xdr:cNvPicPr/>
          </xdr:nvPicPr>
          <xdr:blipFill>
            <a:blip xmlns:r="http://schemas.openxmlformats.org/officeDocument/2006/relationships" r:embed="rId3"/>
            <a:stretch>
              <a:fillRect/>
            </a:stretch>
          </xdr:blipFill>
          <xdr:spPr>
            <a:xfrm>
              <a:off x="6398281" y="2852739"/>
              <a:ext cx="2237758" cy="59307"/>
            </a:xfrm>
            <a:prstGeom prst="rect">
              <a:avLst/>
            </a:prstGeom>
          </xdr:spPr>
        </xdr:pic>
      </mc:Fallback>
    </mc:AlternateContent>
    <xdr:clientData/>
  </xdr:twoCellAnchor>
  <xdr:twoCellAnchor editAs="oneCell">
    <xdr:from>
      <xdr:col>9</xdr:col>
      <xdr:colOff>517860</xdr:colOff>
      <xdr:row>19</xdr:row>
      <xdr:rowOff>83160</xdr:rowOff>
    </xdr:from>
    <xdr:to>
      <xdr:col>13</xdr:col>
      <xdr:colOff>365460</xdr:colOff>
      <xdr:row>19</xdr:row>
      <xdr:rowOff>129810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Ink 5">
              <a:extLst>
                <a:ext uri="{FF2B5EF4-FFF2-40B4-BE49-F238E27FC236}">
                  <a16:creationId xmlns:a16="http://schemas.microsoft.com/office/drawing/2014/main" id="{1FB10175-5A56-CC34-9A88-6498A5220941}"/>
                </a:ext>
              </a:extLst>
            </xdr14:cNvPr>
            <xdr14:cNvContentPartPr/>
          </xdr14:nvContentPartPr>
          <xdr14:nvPr macro=""/>
          <xdr14:xfrm>
            <a:off x="6347160" y="3512160"/>
            <a:ext cx="2286000" cy="42840"/>
          </xdr14:xfrm>
        </xdr:contentPart>
      </mc:Choice>
      <mc:Fallback xmlns="">
        <xdr:pic>
          <xdr:nvPicPr>
            <xdr:cNvPr id="6" name="Ink 5">
              <a:extLst>
                <a:ext uri="{FF2B5EF4-FFF2-40B4-BE49-F238E27FC236}">
                  <a16:creationId xmlns:a16="http://schemas.microsoft.com/office/drawing/2014/main" id="{1FB10175-5A56-CC34-9A88-6498A5220941}"/>
                </a:ext>
              </a:extLst>
            </xdr:cNvPr>
            <xdr:cNvPicPr/>
          </xdr:nvPicPr>
          <xdr:blipFill>
            <a:blip xmlns:r="http://schemas.openxmlformats.org/officeDocument/2006/relationships" r:embed="rId5"/>
            <a:stretch>
              <a:fillRect/>
            </a:stretch>
          </xdr:blipFill>
          <xdr:spPr>
            <a:xfrm>
              <a:off x="6341040" y="3506040"/>
              <a:ext cx="2298240" cy="55080"/>
            </a:xfrm>
            <a:prstGeom prst="rect">
              <a:avLst/>
            </a:prstGeom>
          </xdr:spPr>
        </xdr:pic>
      </mc:Fallback>
    </mc:AlternateContent>
    <xdr:clientData/>
  </xdr:twoCellAnchor>
  <xdr:twoCellAnchor editAs="oneCell">
    <xdr:from>
      <xdr:col>7</xdr:col>
      <xdr:colOff>548340</xdr:colOff>
      <xdr:row>19</xdr:row>
      <xdr:rowOff>167400</xdr:rowOff>
    </xdr:from>
    <xdr:to>
      <xdr:col>7</xdr:col>
      <xdr:colOff>548700</xdr:colOff>
      <xdr:row>19</xdr:row>
      <xdr:rowOff>167760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 name="Ink 6">
              <a:extLst>
                <a:ext uri="{FF2B5EF4-FFF2-40B4-BE49-F238E27FC236}">
                  <a16:creationId xmlns:a16="http://schemas.microsoft.com/office/drawing/2014/main" id="{9CE61EB0-A912-28DD-80A8-64484151C4D2}"/>
                </a:ext>
              </a:extLst>
            </xdr14:cNvPr>
            <xdr14:cNvContentPartPr/>
          </xdr14:nvContentPartPr>
          <xdr14:nvPr macro=""/>
          <xdr14:xfrm>
            <a:off x="5158440" y="3596400"/>
            <a:ext cx="360" cy="360"/>
          </xdr14:xfrm>
        </xdr:contentPart>
      </mc:Choice>
      <mc:Fallback xmlns="">
        <xdr:pic>
          <xdr:nvPicPr>
            <xdr:cNvPr id="7" name="Ink 6">
              <a:extLst>
                <a:ext uri="{FF2B5EF4-FFF2-40B4-BE49-F238E27FC236}">
                  <a16:creationId xmlns:a16="http://schemas.microsoft.com/office/drawing/2014/main" id="{9CE61EB0-A912-28DD-80A8-64484151C4D2}"/>
                </a:ext>
              </a:extLst>
            </xdr:cNvPr>
            <xdr:cNvPicPr/>
          </xdr:nvPicPr>
          <xdr:blipFill>
            <a:blip xmlns:r="http://schemas.openxmlformats.org/officeDocument/2006/relationships" r:embed="rId7"/>
            <a:stretch>
              <a:fillRect/>
            </a:stretch>
          </xdr:blipFill>
          <xdr:spPr>
            <a:xfrm>
              <a:off x="5152320" y="3590280"/>
              <a:ext cx="12600" cy="12600"/>
            </a:xfrm>
            <a:prstGeom prst="rect">
              <a:avLst/>
            </a:prstGeom>
          </xdr:spPr>
        </xdr:pic>
      </mc:Fallback>
    </mc:AlternateContent>
    <xdr:clientData/>
  </xdr:twoCellAnchor>
  <xdr:twoCellAnchor editAs="oneCell">
    <xdr:from>
      <xdr:col>9</xdr:col>
      <xdr:colOff>491220</xdr:colOff>
      <xdr:row>26</xdr:row>
      <xdr:rowOff>67620</xdr:rowOff>
    </xdr:from>
    <xdr:to>
      <xdr:col>15</xdr:col>
      <xdr:colOff>189915</xdr:colOff>
      <xdr:row>26</xdr:row>
      <xdr:rowOff>137670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9" name="Ink 8">
              <a:extLst>
                <a:ext uri="{FF2B5EF4-FFF2-40B4-BE49-F238E27FC236}">
                  <a16:creationId xmlns:a16="http://schemas.microsoft.com/office/drawing/2014/main" id="{7D592019-D3A6-F997-FEFF-965AEB091EE0}"/>
                </a:ext>
              </a:extLst>
            </xdr14:cNvPr>
            <xdr14:cNvContentPartPr/>
          </xdr14:nvContentPartPr>
          <xdr14:nvPr macro=""/>
          <xdr14:xfrm>
            <a:off x="6320520" y="4830120"/>
            <a:ext cx="3342960" cy="66240"/>
          </xdr14:xfrm>
        </xdr:contentPart>
      </mc:Choice>
      <mc:Fallback xmlns="">
        <xdr:pic>
          <xdr:nvPicPr>
            <xdr:cNvPr id="9" name="Ink 8">
              <a:extLst>
                <a:ext uri="{FF2B5EF4-FFF2-40B4-BE49-F238E27FC236}">
                  <a16:creationId xmlns:a16="http://schemas.microsoft.com/office/drawing/2014/main" id="{7D592019-D3A6-F997-FEFF-965AEB091EE0}"/>
                </a:ext>
              </a:extLst>
            </xdr:cNvPr>
            <xdr:cNvPicPr/>
          </xdr:nvPicPr>
          <xdr:blipFill>
            <a:blip xmlns:r="http://schemas.openxmlformats.org/officeDocument/2006/relationships" r:embed="rId9"/>
            <a:stretch>
              <a:fillRect/>
            </a:stretch>
          </xdr:blipFill>
          <xdr:spPr>
            <a:xfrm>
              <a:off x="6314400" y="4824000"/>
              <a:ext cx="3355200" cy="78480"/>
            </a:xfrm>
            <a:prstGeom prst="rect">
              <a:avLst/>
            </a:prstGeom>
          </xdr:spPr>
        </xdr:pic>
      </mc:Fallback>
    </mc:AlternateContent>
    <xdr:clientData/>
  </xdr:twoCellAnchor>
  <xdr:twoCellAnchor editAs="oneCell">
    <xdr:from>
      <xdr:col>9</xdr:col>
      <xdr:colOff>563580</xdr:colOff>
      <xdr:row>16</xdr:row>
      <xdr:rowOff>159660</xdr:rowOff>
    </xdr:from>
    <xdr:to>
      <xdr:col>13</xdr:col>
      <xdr:colOff>305355</xdr:colOff>
      <xdr:row>17</xdr:row>
      <xdr:rowOff>38190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51DD99E9-52C6-87D0-4ACA-D7CC1A502C1C}"/>
                </a:ext>
              </a:extLst>
            </xdr14:cNvPr>
            <xdr14:cNvContentPartPr/>
          </xdr14:nvContentPartPr>
          <xdr14:nvPr macro=""/>
          <xdr14:xfrm>
            <a:off x="6392880" y="3017160"/>
            <a:ext cx="2166840" cy="57600"/>
          </xdr14:xfrm>
        </xdr:contentPart>
      </mc:Choice>
      <mc:Fallback xmlns="">
        <xdr:pic>
          <xdr:nvPicPr>
            <xdr:cNvPr id="10" name="Ink 9">
              <a:extLst>
                <a:ext uri="{FF2B5EF4-FFF2-40B4-BE49-F238E27FC236}">
                  <a16:creationId xmlns:a16="http://schemas.microsoft.com/office/drawing/2014/main" id="{51DD99E9-52C6-87D0-4ACA-D7CC1A502C1C}"/>
                </a:ext>
              </a:extLst>
            </xdr:cNvPr>
            <xdr:cNvPicPr/>
          </xdr:nvPicPr>
          <xdr:blipFill>
            <a:blip xmlns:r="http://schemas.openxmlformats.org/officeDocument/2006/relationships" r:embed="rId11"/>
            <a:stretch>
              <a:fillRect/>
            </a:stretch>
          </xdr:blipFill>
          <xdr:spPr>
            <a:xfrm>
              <a:off x="6386760" y="3011040"/>
              <a:ext cx="2179080" cy="69840"/>
            </a:xfrm>
            <a:prstGeom prst="rect">
              <a:avLst/>
            </a:prstGeom>
          </xdr:spPr>
        </xdr:pic>
      </mc:Fallback>
    </mc:AlternateContent>
    <xdr:clientData/>
  </xdr:twoCellAnchor>
  <xdr:twoCellAnchor editAs="oneCell">
    <xdr:from>
      <xdr:col>9</xdr:col>
      <xdr:colOff>594180</xdr:colOff>
      <xdr:row>21</xdr:row>
      <xdr:rowOff>41640</xdr:rowOff>
    </xdr:from>
    <xdr:to>
      <xdr:col>12</xdr:col>
      <xdr:colOff>320325</xdr:colOff>
      <xdr:row>21</xdr:row>
      <xdr:rowOff>91680</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1" name="Ink 10">
              <a:extLst>
                <a:ext uri="{FF2B5EF4-FFF2-40B4-BE49-F238E27FC236}">
                  <a16:creationId xmlns:a16="http://schemas.microsoft.com/office/drawing/2014/main" id="{62A3E3CB-75AB-40DD-6C96-8985853B2BD1}"/>
                </a:ext>
              </a:extLst>
            </xdr14:cNvPr>
            <xdr14:cNvContentPartPr/>
          </xdr14:nvContentPartPr>
          <xdr14:nvPr macro=""/>
          <xdr14:xfrm>
            <a:off x="6423480" y="3851640"/>
            <a:ext cx="1553040" cy="50040"/>
          </xdr14:xfrm>
        </xdr:contentPart>
      </mc:Choice>
      <mc:Fallback xmlns="">
        <xdr:pic>
          <xdr:nvPicPr>
            <xdr:cNvPr id="11" name="Ink 10">
              <a:extLst>
                <a:ext uri="{FF2B5EF4-FFF2-40B4-BE49-F238E27FC236}">
                  <a16:creationId xmlns:a16="http://schemas.microsoft.com/office/drawing/2014/main" id="{62A3E3CB-75AB-40DD-6C96-8985853B2BD1}"/>
                </a:ext>
              </a:extLst>
            </xdr:cNvPr>
            <xdr:cNvPicPr/>
          </xdr:nvPicPr>
          <xdr:blipFill>
            <a:blip xmlns:r="http://schemas.openxmlformats.org/officeDocument/2006/relationships" r:embed="rId13"/>
            <a:stretch>
              <a:fillRect/>
            </a:stretch>
          </xdr:blipFill>
          <xdr:spPr>
            <a:xfrm>
              <a:off x="6417360" y="3845520"/>
              <a:ext cx="1565280" cy="62280"/>
            </a:xfrm>
            <a:prstGeom prst="rect">
              <a:avLst/>
            </a:prstGeom>
          </xdr:spPr>
        </xdr:pic>
      </mc:Fallback>
    </mc:AlternateContent>
    <xdr:clientData/>
  </xdr:twoCellAnchor>
  <xdr:twoCellAnchor editAs="oneCell">
    <xdr:from>
      <xdr:col>10</xdr:col>
      <xdr:colOff>18780</xdr:colOff>
      <xdr:row>22</xdr:row>
      <xdr:rowOff>5940</xdr:rowOff>
    </xdr:from>
    <xdr:to>
      <xdr:col>12</xdr:col>
      <xdr:colOff>16125</xdr:colOff>
      <xdr:row>22</xdr:row>
      <xdr:rowOff>75780</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2" name="Ink 11">
              <a:extLst>
                <a:ext uri="{FF2B5EF4-FFF2-40B4-BE49-F238E27FC236}">
                  <a16:creationId xmlns:a16="http://schemas.microsoft.com/office/drawing/2014/main" id="{379315E7-C45A-1A86-2460-6E966923D9FB}"/>
                </a:ext>
              </a:extLst>
            </xdr14:cNvPr>
            <xdr14:cNvContentPartPr/>
          </xdr14:nvContentPartPr>
          <xdr14:nvPr macro=""/>
          <xdr14:xfrm>
            <a:off x="6457680" y="4006440"/>
            <a:ext cx="1214640" cy="69840"/>
          </xdr14:xfrm>
        </xdr:contentPart>
      </mc:Choice>
      <mc:Fallback xmlns="">
        <xdr:pic>
          <xdr:nvPicPr>
            <xdr:cNvPr id="12" name="Ink 11">
              <a:extLst>
                <a:ext uri="{FF2B5EF4-FFF2-40B4-BE49-F238E27FC236}">
                  <a16:creationId xmlns:a16="http://schemas.microsoft.com/office/drawing/2014/main" id="{379315E7-C45A-1A86-2460-6E966923D9FB}"/>
                </a:ext>
              </a:extLst>
            </xdr:cNvPr>
            <xdr:cNvPicPr/>
          </xdr:nvPicPr>
          <xdr:blipFill>
            <a:blip xmlns:r="http://schemas.openxmlformats.org/officeDocument/2006/relationships" r:embed="rId15"/>
            <a:stretch>
              <a:fillRect/>
            </a:stretch>
          </xdr:blipFill>
          <xdr:spPr>
            <a:xfrm>
              <a:off x="6451560" y="4000320"/>
              <a:ext cx="1226880" cy="82080"/>
            </a:xfrm>
            <a:prstGeom prst="rect">
              <a:avLst/>
            </a:prstGeom>
          </xdr:spPr>
        </xdr:pic>
      </mc:Fallback>
    </mc:AlternateContent>
    <xdr:clientData/>
  </xdr:twoCellAnchor>
  <xdr:twoCellAnchor editAs="oneCell">
    <xdr:from>
      <xdr:col>9</xdr:col>
      <xdr:colOff>575100</xdr:colOff>
      <xdr:row>22</xdr:row>
      <xdr:rowOff>178740</xdr:rowOff>
    </xdr:from>
    <xdr:to>
      <xdr:col>12</xdr:col>
      <xdr:colOff>38400</xdr:colOff>
      <xdr:row>23</xdr:row>
      <xdr:rowOff>37515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3" name="Ink 12">
              <a:extLst>
                <a:ext uri="{FF2B5EF4-FFF2-40B4-BE49-F238E27FC236}">
                  <a16:creationId xmlns:a16="http://schemas.microsoft.com/office/drawing/2014/main" id="{5723DF70-BC3E-8BD6-0213-9E3F3601B18B}"/>
                </a:ext>
              </a:extLst>
            </xdr14:cNvPr>
            <xdr14:cNvContentPartPr/>
          </xdr14:nvContentPartPr>
          <xdr14:nvPr macro=""/>
          <xdr14:xfrm>
            <a:off x="6404400" y="4179240"/>
            <a:ext cx="1284480" cy="43560"/>
          </xdr14:xfrm>
        </xdr:contentPart>
      </mc:Choice>
      <mc:Fallback xmlns="">
        <xdr:pic>
          <xdr:nvPicPr>
            <xdr:cNvPr id="13" name="Ink 12">
              <a:extLst>
                <a:ext uri="{FF2B5EF4-FFF2-40B4-BE49-F238E27FC236}">
                  <a16:creationId xmlns:a16="http://schemas.microsoft.com/office/drawing/2014/main" id="{5723DF70-BC3E-8BD6-0213-9E3F3601B18B}"/>
                </a:ext>
              </a:extLst>
            </xdr:cNvPr>
            <xdr:cNvPicPr/>
          </xdr:nvPicPr>
          <xdr:blipFill>
            <a:blip xmlns:r="http://schemas.openxmlformats.org/officeDocument/2006/relationships" r:embed="rId17"/>
            <a:stretch>
              <a:fillRect/>
            </a:stretch>
          </xdr:blipFill>
          <xdr:spPr>
            <a:xfrm>
              <a:off x="6398280" y="4173120"/>
              <a:ext cx="1296720" cy="55800"/>
            </a:xfrm>
            <a:prstGeom prst="rect">
              <a:avLst/>
            </a:prstGeom>
          </xdr:spPr>
        </xdr:pic>
      </mc:Fallback>
    </mc:AlternateContent>
    <xdr:clientData/>
  </xdr:twoCellAnchor>
  <xdr:twoCellAnchor editAs="oneCell">
    <xdr:from>
      <xdr:col>1</xdr:col>
      <xdr:colOff>0</xdr:colOff>
      <xdr:row>32</xdr:row>
      <xdr:rowOff>0</xdr:rowOff>
    </xdr:from>
    <xdr:to>
      <xdr:col>1</xdr:col>
      <xdr:colOff>2453218</xdr:colOff>
      <xdr:row>43</xdr:row>
      <xdr:rowOff>97337</xdr:rowOff>
    </xdr:to>
    <xdr:pic>
      <xdr:nvPicPr>
        <xdr:cNvPr id="4" name="Picture 3">
          <a:extLst>
            <a:ext uri="{FF2B5EF4-FFF2-40B4-BE49-F238E27FC236}">
              <a16:creationId xmlns:a16="http://schemas.microsoft.com/office/drawing/2014/main" id="{B3464DF0-37A5-5007-BB30-73A4913F49E3}"/>
            </a:ext>
          </a:extLst>
        </xdr:cNvPr>
        <xdr:cNvPicPr>
          <a:picLocks noChangeAspect="1"/>
        </xdr:cNvPicPr>
      </xdr:nvPicPr>
      <xdr:blipFill>
        <a:blip xmlns:r="http://schemas.openxmlformats.org/officeDocument/2006/relationships" r:embed="rId18"/>
        <a:stretch>
          <a:fillRect/>
        </a:stretch>
      </xdr:blipFill>
      <xdr:spPr>
        <a:xfrm>
          <a:off x="640080" y="6076950"/>
          <a:ext cx="2457663" cy="2095682"/>
        </a:xfrm>
        <a:prstGeom prst="rect">
          <a:avLst/>
        </a:prstGeom>
      </xdr:spPr>
    </xdr:pic>
    <xdr:clientData/>
  </xdr:twoCellAnchor>
  <xdr:twoCellAnchor editAs="oneCell">
    <xdr:from>
      <xdr:col>1</xdr:col>
      <xdr:colOff>0</xdr:colOff>
      <xdr:row>45</xdr:row>
      <xdr:rowOff>0</xdr:rowOff>
    </xdr:from>
    <xdr:to>
      <xdr:col>4</xdr:col>
      <xdr:colOff>510936</xdr:colOff>
      <xdr:row>61</xdr:row>
      <xdr:rowOff>113928</xdr:rowOff>
    </xdr:to>
    <xdr:pic>
      <xdr:nvPicPr>
        <xdr:cNvPr id="14" name="Picture 13">
          <a:extLst>
            <a:ext uri="{FF2B5EF4-FFF2-40B4-BE49-F238E27FC236}">
              <a16:creationId xmlns:a16="http://schemas.microsoft.com/office/drawing/2014/main" id="{C2D9CC36-EC9C-6353-4ECB-CE733F75766F}"/>
            </a:ext>
          </a:extLst>
        </xdr:cNvPr>
        <xdr:cNvPicPr>
          <a:picLocks noChangeAspect="1"/>
        </xdr:cNvPicPr>
      </xdr:nvPicPr>
      <xdr:blipFill>
        <a:blip xmlns:r="http://schemas.openxmlformats.org/officeDocument/2006/relationships" r:embed="rId19"/>
        <a:stretch>
          <a:fillRect/>
        </a:stretch>
      </xdr:blipFill>
      <xdr:spPr>
        <a:xfrm>
          <a:off x="640080" y="8454390"/>
          <a:ext cx="4572396" cy="3029213"/>
        </a:xfrm>
        <a:prstGeom prst="rect">
          <a:avLst/>
        </a:prstGeom>
      </xdr:spPr>
    </xdr:pic>
    <xdr:clientData/>
  </xdr:twoCellAnchor>
  <xdr:twoCellAnchor editAs="oneCell">
    <xdr:from>
      <xdr:col>6</xdr:col>
      <xdr:colOff>504825</xdr:colOff>
      <xdr:row>33</xdr:row>
      <xdr:rowOff>86068</xdr:rowOff>
    </xdr:from>
    <xdr:to>
      <xdr:col>21</xdr:col>
      <xdr:colOff>150580</xdr:colOff>
      <xdr:row>60</xdr:row>
      <xdr:rowOff>37094</xdr:rowOff>
    </xdr:to>
    <xdr:pic>
      <xdr:nvPicPr>
        <xdr:cNvPr id="8" name="Picture 7">
          <a:extLst>
            <a:ext uri="{FF2B5EF4-FFF2-40B4-BE49-F238E27FC236}">
              <a16:creationId xmlns:a16="http://schemas.microsoft.com/office/drawing/2014/main" id="{BEB3728B-D943-18A1-A194-0F5D64B7D1FE}"/>
            </a:ext>
          </a:extLst>
        </xdr:cNvPr>
        <xdr:cNvPicPr>
          <a:picLocks noChangeAspect="1"/>
        </xdr:cNvPicPr>
      </xdr:nvPicPr>
      <xdr:blipFill>
        <a:blip xmlns:r="http://schemas.openxmlformats.org/officeDocument/2006/relationships" r:embed="rId20"/>
        <a:stretch>
          <a:fillRect/>
        </a:stretch>
      </xdr:blipFill>
      <xdr:spPr>
        <a:xfrm>
          <a:off x="4733925" y="6772618"/>
          <a:ext cx="9218380" cy="50945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358140</xdr:colOff>
      <xdr:row>3</xdr:row>
      <xdr:rowOff>45720</xdr:rowOff>
    </xdr:from>
    <xdr:to>
      <xdr:col>9</xdr:col>
      <xdr:colOff>188121</xdr:colOff>
      <xdr:row>22</xdr:row>
      <xdr:rowOff>171883</xdr:rowOff>
    </xdr:to>
    <xdr:pic>
      <xdr:nvPicPr>
        <xdr:cNvPr id="2" name="Picture 1">
          <a:extLst>
            <a:ext uri="{FF2B5EF4-FFF2-40B4-BE49-F238E27FC236}">
              <a16:creationId xmlns:a16="http://schemas.microsoft.com/office/drawing/2014/main" id="{C4EC9BAD-F6EA-7A1B-7F53-038AD5CE4291}"/>
            </a:ext>
          </a:extLst>
        </xdr:cNvPr>
        <xdr:cNvPicPr>
          <a:picLocks noChangeAspect="1"/>
        </xdr:cNvPicPr>
      </xdr:nvPicPr>
      <xdr:blipFill>
        <a:blip xmlns:r="http://schemas.openxmlformats.org/officeDocument/2006/relationships" r:embed="rId1"/>
        <a:stretch>
          <a:fillRect/>
        </a:stretch>
      </xdr:blipFill>
      <xdr:spPr>
        <a:xfrm>
          <a:off x="358140" y="594360"/>
          <a:ext cx="5590701" cy="3600883"/>
        </a:xfrm>
        <a:prstGeom prst="rect">
          <a:avLst/>
        </a:prstGeom>
      </xdr:spPr>
    </xdr:pic>
    <xdr:clientData/>
  </xdr:twoCellAnchor>
  <xdr:twoCellAnchor editAs="oneCell">
    <xdr:from>
      <xdr:col>9</xdr:col>
      <xdr:colOff>622502</xdr:colOff>
      <xdr:row>2</xdr:row>
      <xdr:rowOff>156210</xdr:rowOff>
    </xdr:from>
    <xdr:to>
      <xdr:col>19</xdr:col>
      <xdr:colOff>141657</xdr:colOff>
      <xdr:row>23</xdr:row>
      <xdr:rowOff>69016</xdr:rowOff>
    </xdr:to>
    <xdr:pic>
      <xdr:nvPicPr>
        <xdr:cNvPr id="3" name="Picture 2">
          <a:extLst>
            <a:ext uri="{FF2B5EF4-FFF2-40B4-BE49-F238E27FC236}">
              <a16:creationId xmlns:a16="http://schemas.microsoft.com/office/drawing/2014/main" id="{8B606001-2169-8082-AD04-BF4E13C861E0}"/>
            </a:ext>
          </a:extLst>
        </xdr:cNvPr>
        <xdr:cNvPicPr>
          <a:picLocks noChangeAspect="1"/>
        </xdr:cNvPicPr>
      </xdr:nvPicPr>
      <xdr:blipFill>
        <a:blip xmlns:r="http://schemas.openxmlformats.org/officeDocument/2006/relationships" r:embed="rId2"/>
        <a:stretch>
          <a:fillRect/>
        </a:stretch>
      </xdr:blipFill>
      <xdr:spPr>
        <a:xfrm>
          <a:off x="6383222" y="521970"/>
          <a:ext cx="5919955" cy="3753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11</xdr:col>
      <xdr:colOff>228600</xdr:colOff>
      <xdr:row>26</xdr:row>
      <xdr:rowOff>11430</xdr:rowOff>
    </xdr:to>
    <xdr:sp macro="" textlink="">
      <xdr:nvSpPr>
        <xdr:cNvPr id="3073" name="AutoShape 1">
          <a:extLst>
            <a:ext uri="{FF2B5EF4-FFF2-40B4-BE49-F238E27FC236}">
              <a16:creationId xmlns:a16="http://schemas.microsoft.com/office/drawing/2014/main" id="{F7D01DB4-B49D-4A50-A870-1EEC12102D7C}"/>
            </a:ext>
          </a:extLst>
        </xdr:cNvPr>
        <xdr:cNvSpPr>
          <a:spLocks noChangeAspect="1" noChangeArrowheads="1"/>
        </xdr:cNvSpPr>
      </xdr:nvSpPr>
      <xdr:spPr bwMode="auto">
        <a:xfrm>
          <a:off x="7239000" y="754380"/>
          <a:ext cx="4065270" cy="4065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xdr:row>
      <xdr:rowOff>0</xdr:rowOff>
    </xdr:from>
    <xdr:to>
      <xdr:col>4</xdr:col>
      <xdr:colOff>304800</xdr:colOff>
      <xdr:row>2</xdr:row>
      <xdr:rowOff>114300</xdr:rowOff>
    </xdr:to>
    <xdr:sp macro="" textlink="">
      <xdr:nvSpPr>
        <xdr:cNvPr id="3075" name="AutoShape 3">
          <a:extLst>
            <a:ext uri="{FF2B5EF4-FFF2-40B4-BE49-F238E27FC236}">
              <a16:creationId xmlns:a16="http://schemas.microsoft.com/office/drawing/2014/main" id="{EFAAE149-563A-FE29-D803-C32C389773D4}"/>
            </a:ext>
          </a:extLst>
        </xdr:cNvPr>
        <xdr:cNvSpPr>
          <a:spLocks noChangeAspect="1" noChangeArrowheads="1"/>
        </xdr:cNvSpPr>
      </xdr:nvSpPr>
      <xdr:spPr bwMode="auto">
        <a:xfrm>
          <a:off x="6598920" y="1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350520</xdr:colOff>
      <xdr:row>9</xdr:row>
      <xdr:rowOff>52370</xdr:rowOff>
    </xdr:from>
    <xdr:to>
      <xdr:col>19</xdr:col>
      <xdr:colOff>150495</xdr:colOff>
      <xdr:row>25</xdr:row>
      <xdr:rowOff>169545</xdr:rowOff>
    </xdr:to>
    <xdr:pic>
      <xdr:nvPicPr>
        <xdr:cNvPr id="3" name="Picture 2">
          <a:extLst>
            <a:ext uri="{FF2B5EF4-FFF2-40B4-BE49-F238E27FC236}">
              <a16:creationId xmlns:a16="http://schemas.microsoft.com/office/drawing/2014/main" id="{8389F5B5-5C19-FF55-61DB-A95460CD8B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89920" y="1755440"/>
          <a:ext cx="5564505" cy="3047065"/>
        </a:xfrm>
        <a:prstGeom prst="rect">
          <a:avLst/>
        </a:prstGeom>
      </xdr:spPr>
    </xdr:pic>
    <xdr:clientData/>
  </xdr:twoCellAnchor>
  <xdr:twoCellAnchor editAs="oneCell">
    <xdr:from>
      <xdr:col>2</xdr:col>
      <xdr:colOff>137160</xdr:colOff>
      <xdr:row>10</xdr:row>
      <xdr:rowOff>137830</xdr:rowOff>
    </xdr:from>
    <xdr:to>
      <xdr:col>9</xdr:col>
      <xdr:colOff>572910</xdr:colOff>
      <xdr:row>23</xdr:row>
      <xdr:rowOff>172577</xdr:rowOff>
    </xdr:to>
    <xdr:pic>
      <xdr:nvPicPr>
        <xdr:cNvPr id="5" name="Picture 4">
          <a:extLst>
            <a:ext uri="{FF2B5EF4-FFF2-40B4-BE49-F238E27FC236}">
              <a16:creationId xmlns:a16="http://schemas.microsoft.com/office/drawing/2014/main" id="{B435030E-54AA-E998-5EEB-9CD47EB971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55920" y="2023780"/>
          <a:ext cx="4916310" cy="2412187"/>
        </a:xfrm>
        <a:prstGeom prst="rect">
          <a:avLst/>
        </a:prstGeom>
      </xdr:spPr>
    </xdr:pic>
    <xdr:clientData/>
  </xdr:twoCellAnchor>
  <xdr:twoCellAnchor editAs="oneCell">
    <xdr:from>
      <xdr:col>1</xdr:col>
      <xdr:colOff>277856</xdr:colOff>
      <xdr:row>11</xdr:row>
      <xdr:rowOff>11430</xdr:rowOff>
    </xdr:from>
    <xdr:to>
      <xdr:col>1</xdr:col>
      <xdr:colOff>4132859</xdr:colOff>
      <xdr:row>26</xdr:row>
      <xdr:rowOff>56904</xdr:rowOff>
    </xdr:to>
    <xdr:pic>
      <xdr:nvPicPr>
        <xdr:cNvPr id="7" name="Picture 6">
          <a:extLst>
            <a:ext uri="{FF2B5EF4-FFF2-40B4-BE49-F238E27FC236}">
              <a16:creationId xmlns:a16="http://schemas.microsoft.com/office/drawing/2014/main" id="{1F78BA06-D68A-E93C-F355-59F9C7A4D2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7936" y="2080260"/>
          <a:ext cx="3851193" cy="27924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13</xdr:col>
      <xdr:colOff>95250</xdr:colOff>
      <xdr:row>73</xdr:row>
      <xdr:rowOff>29373</xdr:rowOff>
    </xdr:to>
    <xdr:pic>
      <xdr:nvPicPr>
        <xdr:cNvPr id="7" name="Picture 6">
          <a:extLst>
            <a:ext uri="{FF2B5EF4-FFF2-40B4-BE49-F238E27FC236}">
              <a16:creationId xmlns:a16="http://schemas.microsoft.com/office/drawing/2014/main" id="{A23338E6-2D15-C78B-2E6D-F5957A1A9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080" y="9875520"/>
          <a:ext cx="7772400" cy="3502188"/>
        </a:xfrm>
        <a:prstGeom prst="rect">
          <a:avLst/>
        </a:prstGeom>
      </xdr:spPr>
    </xdr:pic>
    <xdr:clientData/>
  </xdr:twoCellAnchor>
  <xdr:twoCellAnchor editAs="oneCell">
    <xdr:from>
      <xdr:col>14</xdr:col>
      <xdr:colOff>0</xdr:colOff>
      <xdr:row>54</xdr:row>
      <xdr:rowOff>0</xdr:rowOff>
    </xdr:from>
    <xdr:to>
      <xdr:col>26</xdr:col>
      <xdr:colOff>95250</xdr:colOff>
      <xdr:row>77</xdr:row>
      <xdr:rowOff>103509</xdr:rowOff>
    </xdr:to>
    <xdr:pic>
      <xdr:nvPicPr>
        <xdr:cNvPr id="9" name="Picture 8">
          <a:extLst>
            <a:ext uri="{FF2B5EF4-FFF2-40B4-BE49-F238E27FC236}">
              <a16:creationId xmlns:a16="http://schemas.microsoft.com/office/drawing/2014/main" id="{E11A6FDF-DAE1-7C19-B92C-8F7538B6C1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1120" y="9875520"/>
          <a:ext cx="7772400" cy="43116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525760</xdr:colOff>
      <xdr:row>24</xdr:row>
      <xdr:rowOff>175260</xdr:rowOff>
    </xdr:from>
    <xdr:to>
      <xdr:col>29</xdr:col>
      <xdr:colOff>483657</xdr:colOff>
      <xdr:row>60</xdr:row>
      <xdr:rowOff>135817</xdr:rowOff>
    </xdr:to>
    <xdr:pic>
      <xdr:nvPicPr>
        <xdr:cNvPr id="2" name="Picture 1">
          <a:extLst>
            <a:ext uri="{FF2B5EF4-FFF2-40B4-BE49-F238E27FC236}">
              <a16:creationId xmlns:a16="http://schemas.microsoft.com/office/drawing/2014/main" id="{E73AFE5D-09DF-F223-131F-AE6EEF7D904E}"/>
            </a:ext>
          </a:extLst>
        </xdr:cNvPr>
        <xdr:cNvPicPr>
          <a:picLocks noChangeAspect="1"/>
        </xdr:cNvPicPr>
      </xdr:nvPicPr>
      <xdr:blipFill>
        <a:blip xmlns:r="http://schemas.openxmlformats.org/officeDocument/2006/relationships" r:embed="rId1"/>
        <a:stretch>
          <a:fillRect/>
        </a:stretch>
      </xdr:blipFill>
      <xdr:spPr>
        <a:xfrm>
          <a:off x="7840960" y="4564380"/>
          <a:ext cx="10321097" cy="6544237"/>
        </a:xfrm>
        <a:prstGeom prst="rect">
          <a:avLst/>
        </a:prstGeom>
      </xdr:spPr>
    </xdr:pic>
    <xdr:clientData/>
  </xdr:twoCellAnchor>
  <xdr:twoCellAnchor editAs="oneCell">
    <xdr:from>
      <xdr:col>4</xdr:col>
      <xdr:colOff>0</xdr:colOff>
      <xdr:row>5</xdr:row>
      <xdr:rowOff>0</xdr:rowOff>
    </xdr:from>
    <xdr:to>
      <xdr:col>30</xdr:col>
      <xdr:colOff>436114</xdr:colOff>
      <xdr:row>60</xdr:row>
      <xdr:rowOff>74933</xdr:rowOff>
    </xdr:to>
    <xdr:pic>
      <xdr:nvPicPr>
        <xdr:cNvPr id="4" name="Picture 3">
          <a:extLst>
            <a:ext uri="{FF2B5EF4-FFF2-40B4-BE49-F238E27FC236}">
              <a16:creationId xmlns:a16="http://schemas.microsoft.com/office/drawing/2014/main" id="{8EF2C037-B0E9-5545-CEC7-5C8EA4773015}"/>
            </a:ext>
          </a:extLst>
        </xdr:cNvPr>
        <xdr:cNvPicPr>
          <a:picLocks noChangeAspect="1"/>
        </xdr:cNvPicPr>
      </xdr:nvPicPr>
      <xdr:blipFill>
        <a:blip xmlns:r="http://schemas.openxmlformats.org/officeDocument/2006/relationships" r:embed="rId2"/>
        <a:stretch>
          <a:fillRect/>
        </a:stretch>
      </xdr:blipFill>
      <xdr:spPr>
        <a:xfrm>
          <a:off x="2438400" y="914400"/>
          <a:ext cx="16285714" cy="10133333"/>
        </a:xfrm>
        <a:prstGeom prst="rect">
          <a:avLst/>
        </a:prstGeom>
      </xdr:spPr>
    </xdr:pic>
    <xdr:clientData/>
  </xdr:twoCellAnchor>
  <xdr:twoCellAnchor editAs="oneCell">
    <xdr:from>
      <xdr:col>1</xdr:col>
      <xdr:colOff>0</xdr:colOff>
      <xdr:row>2</xdr:row>
      <xdr:rowOff>0</xdr:rowOff>
    </xdr:from>
    <xdr:to>
      <xdr:col>27</xdr:col>
      <xdr:colOff>36114</xdr:colOff>
      <xdr:row>61</xdr:row>
      <xdr:rowOff>152937</xdr:rowOff>
    </xdr:to>
    <xdr:pic>
      <xdr:nvPicPr>
        <xdr:cNvPr id="5" name="Picture 4">
          <a:extLst>
            <a:ext uri="{FF2B5EF4-FFF2-40B4-BE49-F238E27FC236}">
              <a16:creationId xmlns:a16="http://schemas.microsoft.com/office/drawing/2014/main" id="{69AC06CC-ED5C-73C7-7A03-0C5E596855BF}"/>
            </a:ext>
          </a:extLst>
        </xdr:cNvPr>
        <xdr:cNvPicPr>
          <a:picLocks noChangeAspect="1"/>
        </xdr:cNvPicPr>
      </xdr:nvPicPr>
      <xdr:blipFill>
        <a:blip xmlns:r="http://schemas.openxmlformats.org/officeDocument/2006/relationships" r:embed="rId3"/>
        <a:stretch>
          <a:fillRect/>
        </a:stretch>
      </xdr:blipFill>
      <xdr:spPr>
        <a:xfrm>
          <a:off x="609600" y="365760"/>
          <a:ext cx="15885714" cy="10942857"/>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13:23.516"/>
    </inkml:context>
    <inkml:brush xml:id="br0">
      <inkml:brushProperty name="width" value="0.035" units="cm"/>
      <inkml:brushProperty name="height" value="0.035" units="cm"/>
      <inkml:brushProperty name="color" value="#E71224"/>
    </inkml:brush>
  </inkml:definitions>
  <inkml:trace contextRef="#ctx0" brushRef="#br0">1 87 24575,'111'0'0,"11"0"0,53 0 0,-134 0 37,648 4-418,6 23 0,-295-19 80,-384-8-38,32 0-6487</inkml:trace>
  <inkml:trace contextRef="#ctx0" brushRef="#br0" timeOffset="1245.58">2349 119 24575,'810'13'0,"-214"-1"0,300-11 0,-475-2 0,-103-18 0,110-57 0,-362 64 0,2 2 0,92 1 0,-100 9-120,270-13-1125,-300 8-5581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13:30.205"/>
    </inkml:context>
    <inkml:brush xml:id="br0">
      <inkml:brushProperty name="width" value="0.035" units="cm"/>
      <inkml:brushProperty name="height" value="0.035" units="cm"/>
      <inkml:brushProperty name="color" value="#E71224"/>
    </inkml:brush>
  </inkml:definitions>
  <inkml:trace contextRef="#ctx0" brushRef="#br0">1 36 24575,'0'0'0,"0"-1"0,0 1 0,1-1 0,-1 1 0,0-1 0,1 1 0,-1-1 0,0 1 0,1 0 0,-1-2 0,1 2 0,-1 0 0,0-1 0,1 1 0,-1 0 0,1-1 0,-1 1 0,1 0 0,-1 0 0,1 0 0,-1-1 0,1 1 0,-1 0 0,2 0 0,-1 0 0,0 0 0,13-3 0,2 1 0,19-2 0,-20 3 0,294-14 0,4 14 0,-202 1 0,439 8 0,-240 10 0,61 15 0,-71-25 0,-122-4 0,141 20 0,-152-8 0,39-8 0,-52-4 0,296 2 0,-275-7 0,189 2 0,399-2 0,-355-10 0,-186-7 0,93 0 0,-23 12 120,0 1-1605,-266 5-5341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13:30.715"/>
    </inkml:context>
    <inkml:brush xml:id="br0">
      <inkml:brushProperty name="width" value="0.035" units="cm"/>
      <inkml:brushProperty name="height" value="0.035" units="cm"/>
      <inkml:brushProperty name="color" value="#E71224"/>
    </inkml:brush>
  </inkml:definitions>
  <inkml:trace contextRef="#ctx0" brushRef="#br0">1 0 24575</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14:43.294"/>
    </inkml:context>
    <inkml:brush xml:id="br0">
      <inkml:brushProperty name="width" value="0.035" units="cm"/>
      <inkml:brushProperty name="height" value="0.035" units="cm"/>
      <inkml:brushProperty name="color" value="#E71224"/>
    </inkml:brush>
  </inkml:definitions>
  <inkml:trace contextRef="#ctx0" brushRef="#br0">1 82 24575,'0'-2'0,"0"1"0,0 1 0,0-1 0,0 0 0,1 1 0,-1-1 0,0 0 0,1 1 0,-1-1 0,0 0 0,1 1 0,-1-1 0,0 1 0,1-1 0,-1 1 0,1-1 0,-1 1 0,1-1 0,0 1 0,0-1 0,15-7 0,-15 7 0,25-7 0,-1 0 0,1 2 0,51-7 0,-44 9 0,211-15 0,-3 19 0,-151 1 0,317 0 0,-397-1 0,1 1 0,-1 0 0,1 1 0,17 6 0,-21-7 0,561 115 0,-494-103 0,1-3 0,107-1 0,147-9 0,-172 6 0,83 4 0,209 5 0,0-16 0,-166 0 0,398-8 0,-148 6 0,-5 0 0,-92-3 0,-209 5 0,166-22 0,-29 2 0,-33 18 0,45-2 0,623-1 0,-604 7 0,-100 10 0,-129 1-1365,-136-11-5461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22:13.919"/>
    </inkml:context>
    <inkml:brush xml:id="br0">
      <inkml:brushProperty name="width" value="0.035" units="cm"/>
      <inkml:brushProperty name="height" value="0.035" units="cm"/>
      <inkml:brushProperty name="color" value="#E71224"/>
    </inkml:brush>
  </inkml:definitions>
  <inkml:trace contextRef="#ctx0" brushRef="#br0">1 114 24575,'30'-8'0,"-1"0"0,2 3 0,0-1 0,45 2 0,-47 2 0,258-9 0,447 37 0,-560-3 0,64 5 0,-148-24 0,71 2 0,662 8 0,-522-38 0,-12 2 0,15 21 0,232-11 0,-391 3 0,118-13 0,-141 6 0,159-16 0,134 20 0,-142 4 0,-168 5 0,214-6 0,-33 9-1365,-264 0-5461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22:16.199"/>
    </inkml:context>
    <inkml:brush xml:id="br0">
      <inkml:brushProperty name="width" value="0.035" units="cm"/>
      <inkml:brushProperty name="height" value="0.035" units="cm"/>
      <inkml:brushProperty name="color" value="#E71224"/>
    </inkml:brush>
  </inkml:definitions>
  <inkml:trace contextRef="#ctx0" brushRef="#br0">0 1 24575,'409'14'0,"-230"-6"0,954 52 0,-662-33 0,-199-13 0,471 1 0,-365-43 0,-234 14 0,2-4 0,55-4 0,-34 17 15,127-11-1395,-258 11-5446</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22:17.736"/>
    </inkml:context>
    <inkml:brush xml:id="br0">
      <inkml:brushProperty name="width" value="0.035" units="cm"/>
      <inkml:brushProperty name="height" value="0.035" units="cm"/>
      <inkml:brushProperty name="color" value="#E71224"/>
    </inkml:brush>
  </inkml:definitions>
  <inkml:trace contextRef="#ctx0" brushRef="#br0">1 36 24575,'0'1'0,"0"-1"0,1 1 0,-1-1 0,0 0 0,1 1 0,-1-1 0,1 1 0,-1-1 0,1 0 0,-1 0 0,1 1 0,-1-1 0,1 0 0,0 0 0,-1 1 0,1-1 0,-1 0 0,1 0 0,0 0 0,1 0 0,1 1 0,20 3 0,38 4 0,-40-5 0,96 9 0,45 5 0,380 31 0,8-27 0,-257-13 0,-128-2 0,121 5 0,142 2 0,-264-20 99,-132 3-406,-2-1 0,2-2-1,34-12 1,29-16-2343,75-22-354,37 16 3004,-130 28 0,-77 13-14,1 0 1,0 0-1,-1 0 0,2 0 0,-1 0 0,-1 0 1,1 0-1,0-1 0,-1 1 0,1 0 0,0 0 1,-1-1-1,1 1 0,-1 0 0,1-1 0,0 0 1,-9 0-1160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2-22T02:22:19.611"/>
    </inkml:context>
    <inkml:brush xml:id="br0">
      <inkml:brushProperty name="width" value="0.035" units="cm"/>
      <inkml:brushProperty name="height" value="0.035" units="cm"/>
      <inkml:brushProperty name="color" value="#E71224"/>
    </inkml:brush>
  </inkml:definitions>
  <inkml:trace contextRef="#ctx0" brushRef="#br0">1 1 24575,'80'3'0,"384"29"0,-384-26 0,244 23 0,86 5 0,-49-23 0,-3-18 0,5 0 0,-84 8 0,163-2 0,-388-3 0,110-18 0,-124 15 0,11 2 0,1 0 0,94 5 0,-77 2 0,17-2-1365,-66 0-5461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tweb.com/search/DataSheet.aspx?MatGUID=f7666326ceb3482f87a9f41ace1d1fb0" TargetMode="External"/><Relationship Id="rId1" Type="http://schemas.openxmlformats.org/officeDocument/2006/relationships/hyperlink" Target="https://matweb.com/search/DataSheet.aspx?MatGUID=b8d536e0b9b54bd7b69e4124d8f1d20a&amp;ckck=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7919-748B-431B-8414-37C1B8465FAE}">
  <dimension ref="C2:V55"/>
  <sheetViews>
    <sheetView tabSelected="1" topLeftCell="A55" zoomScaleNormal="100" workbookViewId="0">
      <selection activeCell="C84" sqref="C84"/>
    </sheetView>
  </sheetViews>
  <sheetFormatPr defaultRowHeight="14.4" x14ac:dyDescent="0.3"/>
  <cols>
    <col min="3" max="3" width="18.44140625" customWidth="1"/>
    <col min="15" max="15" width="10.21875" customWidth="1"/>
    <col min="17" max="17" width="6.6640625" customWidth="1"/>
    <col min="19" max="19" width="10.21875" customWidth="1"/>
  </cols>
  <sheetData>
    <row r="2" spans="13:22" ht="14.7" customHeight="1" x14ac:dyDescent="0.3"/>
    <row r="3" spans="13:22" ht="20.7" customHeight="1" x14ac:dyDescent="0.4">
      <c r="M3" s="1" t="s">
        <v>0</v>
      </c>
      <c r="Q3" s="23"/>
      <c r="S3" s="23"/>
      <c r="U3" s="23"/>
    </row>
    <row r="4" spans="13:22" ht="28.8" x14ac:dyDescent="0.3">
      <c r="Q4" s="21" t="s">
        <v>1</v>
      </c>
      <c r="S4" s="21" t="s">
        <v>2</v>
      </c>
      <c r="U4" s="21" t="s">
        <v>3</v>
      </c>
    </row>
    <row r="5" spans="13:22" x14ac:dyDescent="0.3">
      <c r="M5" s="2" t="s">
        <v>4</v>
      </c>
      <c r="Q5" s="10"/>
      <c r="U5" s="10"/>
    </row>
    <row r="6" spans="13:22" x14ac:dyDescent="0.3">
      <c r="N6" s="6" t="s">
        <v>5</v>
      </c>
      <c r="O6" s="8">
        <f>($D$31/(Q6*S6))-1</f>
        <v>1.1102362204724407</v>
      </c>
      <c r="P6" s="6" t="s">
        <v>6</v>
      </c>
      <c r="Q6" s="20">
        <v>1.25</v>
      </c>
      <c r="R6" s="6" t="s">
        <v>7</v>
      </c>
      <c r="S6" s="5">
        <v>254</v>
      </c>
      <c r="T6" t="s">
        <v>8</v>
      </c>
      <c r="U6" s="22">
        <v>1.48</v>
      </c>
      <c r="V6" t="s">
        <v>9</v>
      </c>
    </row>
    <row r="7" spans="13:22" x14ac:dyDescent="0.3">
      <c r="N7" s="6" t="s">
        <v>10</v>
      </c>
      <c r="O7" s="8">
        <f>($D$32/(Q7*S7))-1</f>
        <v>0.22328458942632179</v>
      </c>
      <c r="P7" s="6" t="s">
        <v>11</v>
      </c>
      <c r="Q7" s="20">
        <v>1.4</v>
      </c>
      <c r="R7" s="6" t="s">
        <v>7</v>
      </c>
      <c r="S7" s="5">
        <v>254</v>
      </c>
      <c r="T7" t="s">
        <v>8</v>
      </c>
      <c r="U7" s="22">
        <v>1.48</v>
      </c>
      <c r="V7" t="s">
        <v>9</v>
      </c>
    </row>
    <row r="8" spans="13:22" x14ac:dyDescent="0.3">
      <c r="M8" s="2" t="s">
        <v>12</v>
      </c>
      <c r="N8" s="6"/>
      <c r="O8" s="9"/>
      <c r="P8" s="6"/>
      <c r="Q8" s="9"/>
      <c r="R8" s="6"/>
    </row>
    <row r="9" spans="13:22" x14ac:dyDescent="0.3">
      <c r="N9" s="6" t="s">
        <v>5</v>
      </c>
      <c r="O9" s="8">
        <f>($D$31/(Q9*S9))-1</f>
        <v>2.9209948792977323</v>
      </c>
      <c r="P9" s="6" t="s">
        <v>6</v>
      </c>
      <c r="Q9" s="20">
        <v>1.25</v>
      </c>
      <c r="R9" s="6" t="s">
        <v>7</v>
      </c>
      <c r="S9" s="5">
        <v>136.69999999999999</v>
      </c>
      <c r="T9" t="s">
        <v>8</v>
      </c>
      <c r="U9" s="22">
        <v>1.62</v>
      </c>
      <c r="V9" t="s">
        <v>9</v>
      </c>
    </row>
    <row r="10" spans="13:22" x14ac:dyDescent="0.3">
      <c r="N10" s="6" t="s">
        <v>10</v>
      </c>
      <c r="O10" s="8">
        <f>($D$32/(Q10*S10))-1</f>
        <v>1.2729647821088936</v>
      </c>
      <c r="P10" s="6" t="s">
        <v>11</v>
      </c>
      <c r="Q10" s="20">
        <v>1.4</v>
      </c>
      <c r="R10" s="6" t="s">
        <v>7</v>
      </c>
      <c r="S10" s="5">
        <v>136.69999999999999</v>
      </c>
      <c r="T10" t="s">
        <v>8</v>
      </c>
      <c r="U10" s="22">
        <v>1.62</v>
      </c>
      <c r="V10" t="s">
        <v>9</v>
      </c>
    </row>
    <row r="11" spans="13:22" x14ac:dyDescent="0.3">
      <c r="N11" s="6"/>
      <c r="O11" s="9"/>
      <c r="P11" s="6"/>
      <c r="Q11" s="9"/>
      <c r="R11" s="6"/>
      <c r="U11" s="10"/>
    </row>
    <row r="12" spans="13:22" ht="21" x14ac:dyDescent="0.4">
      <c r="M12" s="1" t="s">
        <v>13</v>
      </c>
      <c r="N12" s="6"/>
      <c r="O12" s="9"/>
      <c r="P12" s="6"/>
      <c r="Q12" s="9"/>
      <c r="R12" s="6"/>
      <c r="U12" s="10"/>
    </row>
    <row r="13" spans="13:22" ht="28.8" x14ac:dyDescent="0.3">
      <c r="N13" s="6"/>
      <c r="O13" s="9"/>
      <c r="P13" s="6"/>
      <c r="Q13" s="21" t="s">
        <v>1</v>
      </c>
      <c r="S13" s="21" t="s">
        <v>2</v>
      </c>
      <c r="U13" s="21" t="s">
        <v>3</v>
      </c>
    </row>
    <row r="14" spans="13:22" x14ac:dyDescent="0.3">
      <c r="M14" s="2" t="s">
        <v>4</v>
      </c>
      <c r="N14" s="6"/>
      <c r="O14" s="9"/>
      <c r="P14" s="6"/>
      <c r="Q14" s="9"/>
      <c r="R14" s="6"/>
      <c r="U14" s="10"/>
    </row>
    <row r="15" spans="13:22" x14ac:dyDescent="0.3">
      <c r="N15" s="6" t="s">
        <v>5</v>
      </c>
      <c r="O15" s="18">
        <f>($D$23/(Q15*S15))-1</f>
        <v>-0.90372670807453415</v>
      </c>
      <c r="P15" s="6" t="s">
        <v>6</v>
      </c>
      <c r="Q15" s="20">
        <v>1.25</v>
      </c>
      <c r="R15" s="6" t="s">
        <v>7</v>
      </c>
      <c r="S15" s="5">
        <v>2576</v>
      </c>
      <c r="T15" t="s">
        <v>8</v>
      </c>
      <c r="U15" s="22">
        <v>0.11</v>
      </c>
      <c r="V15" t="s">
        <v>9</v>
      </c>
    </row>
    <row r="16" spans="13:22" x14ac:dyDescent="0.3">
      <c r="N16" s="6" t="s">
        <v>10</v>
      </c>
      <c r="O16" s="18">
        <f>($D$24/(Q16*S16))-1</f>
        <v>-0.92346938775510201</v>
      </c>
      <c r="P16" s="6" t="s">
        <v>11</v>
      </c>
      <c r="Q16" s="20">
        <v>1.4</v>
      </c>
      <c r="R16" s="6" t="s">
        <v>7</v>
      </c>
      <c r="S16" s="5">
        <v>2576</v>
      </c>
      <c r="T16" t="s">
        <v>8</v>
      </c>
      <c r="U16" s="22">
        <v>0.11</v>
      </c>
      <c r="V16" t="s">
        <v>9</v>
      </c>
    </row>
    <row r="17" spans="3:22" x14ac:dyDescent="0.3">
      <c r="M17" s="2" t="s">
        <v>12</v>
      </c>
      <c r="N17" s="6"/>
      <c r="O17" s="9"/>
      <c r="P17" s="6"/>
      <c r="Q17" s="9"/>
      <c r="R17" s="6"/>
      <c r="U17" s="10"/>
    </row>
    <row r="18" spans="3:22" x14ac:dyDescent="0.3">
      <c r="N18" s="6" t="s">
        <v>5</v>
      </c>
      <c r="O18" s="8">
        <f>($D$31/(Q18*S18))-1</f>
        <v>5.4812575574365177</v>
      </c>
      <c r="P18" s="6" t="s">
        <v>6</v>
      </c>
      <c r="Q18" s="20">
        <v>1.25</v>
      </c>
      <c r="R18" s="6" t="s">
        <v>7</v>
      </c>
      <c r="S18" s="5">
        <v>82.7</v>
      </c>
      <c r="T18" t="s">
        <v>8</v>
      </c>
      <c r="U18" s="22">
        <v>3.3</v>
      </c>
      <c r="V18" t="s">
        <v>9</v>
      </c>
    </row>
    <row r="19" spans="3:22" x14ac:dyDescent="0.3">
      <c r="N19" s="6" t="s">
        <v>10</v>
      </c>
      <c r="O19" s="8">
        <f>($D$32/(Q19*S19))-1</f>
        <v>2.7571255830022454</v>
      </c>
      <c r="P19" s="6" t="s">
        <v>11</v>
      </c>
      <c r="Q19" s="20">
        <v>1.4</v>
      </c>
      <c r="R19" s="6" t="s">
        <v>7</v>
      </c>
      <c r="S19" s="5">
        <v>82.7</v>
      </c>
      <c r="T19" t="s">
        <v>8</v>
      </c>
      <c r="U19" s="22">
        <v>3.3</v>
      </c>
      <c r="V19" t="s">
        <v>9</v>
      </c>
    </row>
    <row r="20" spans="3:22" x14ac:dyDescent="0.3">
      <c r="N20" s="6"/>
      <c r="O20" s="9"/>
      <c r="P20" s="6"/>
      <c r="Q20" s="9"/>
      <c r="R20" s="6"/>
      <c r="U20" s="10"/>
    </row>
    <row r="21" spans="3:22" ht="21" x14ac:dyDescent="0.4">
      <c r="M21" s="1" t="s">
        <v>14</v>
      </c>
      <c r="N21" s="6"/>
      <c r="O21" s="9"/>
      <c r="P21" s="6"/>
      <c r="Q21" s="9"/>
      <c r="R21" s="6"/>
      <c r="U21" s="10"/>
    </row>
    <row r="22" spans="3:22" ht="28.8" x14ac:dyDescent="0.3">
      <c r="C22" t="s">
        <v>15</v>
      </c>
      <c r="N22" s="6"/>
      <c r="O22" s="9"/>
      <c r="P22" s="6"/>
      <c r="Q22" s="21" t="s">
        <v>1</v>
      </c>
      <c r="S22" s="21" t="s">
        <v>2</v>
      </c>
      <c r="U22" s="21" t="s">
        <v>3</v>
      </c>
    </row>
    <row r="23" spans="3:22" x14ac:dyDescent="0.3">
      <c r="C23" t="s">
        <v>108</v>
      </c>
      <c r="D23">
        <v>310</v>
      </c>
      <c r="E23" t="s">
        <v>8</v>
      </c>
      <c r="M23" s="2" t="s">
        <v>4</v>
      </c>
      <c r="N23" s="6"/>
      <c r="O23" s="9"/>
      <c r="P23" s="6"/>
      <c r="Q23" s="9"/>
      <c r="R23" s="6"/>
      <c r="U23" s="10"/>
    </row>
    <row r="24" spans="3:22" x14ac:dyDescent="0.3">
      <c r="C24" t="s">
        <v>109</v>
      </c>
      <c r="D24">
        <v>276</v>
      </c>
      <c r="E24" t="s">
        <v>8</v>
      </c>
      <c r="N24" s="6" t="s">
        <v>5</v>
      </c>
      <c r="O24" s="18">
        <f>($D$23/(Q24*S24))-1</f>
        <v>-0.93242506811989101</v>
      </c>
      <c r="P24" s="6" t="s">
        <v>6</v>
      </c>
      <c r="Q24" s="20">
        <v>1.25</v>
      </c>
      <c r="R24" s="6" t="s">
        <v>7</v>
      </c>
      <c r="S24" s="5">
        <v>3670</v>
      </c>
      <c r="T24" t="s">
        <v>8</v>
      </c>
      <c r="U24" s="22">
        <v>7.4999999999999997E-2</v>
      </c>
      <c r="V24" t="s">
        <v>9</v>
      </c>
    </row>
    <row r="25" spans="3:22" x14ac:dyDescent="0.3">
      <c r="C25" s="3" t="s">
        <v>16</v>
      </c>
      <c r="N25" s="6" t="s">
        <v>10</v>
      </c>
      <c r="O25" s="18">
        <f>($D$24/(Q25*S25))-1</f>
        <v>-0.94628260023355393</v>
      </c>
      <c r="P25" s="6" t="s">
        <v>11</v>
      </c>
      <c r="Q25" s="20">
        <v>1.4</v>
      </c>
      <c r="R25" s="6" t="s">
        <v>7</v>
      </c>
      <c r="S25" s="5">
        <v>3670</v>
      </c>
      <c r="T25" t="s">
        <v>8</v>
      </c>
      <c r="U25" s="22">
        <v>7.4999999999999997E-2</v>
      </c>
      <c r="V25" t="s">
        <v>9</v>
      </c>
    </row>
    <row r="26" spans="3:22" x14ac:dyDescent="0.3">
      <c r="C26" s="3"/>
      <c r="M26" s="2" t="s">
        <v>12</v>
      </c>
      <c r="N26" s="6"/>
      <c r="O26" s="9"/>
      <c r="P26" s="6"/>
      <c r="Q26" s="9"/>
      <c r="R26" s="6"/>
      <c r="U26" s="10"/>
    </row>
    <row r="27" spans="3:22" x14ac:dyDescent="0.3">
      <c r="C27" t="s">
        <v>17</v>
      </c>
      <c r="D27">
        <v>344</v>
      </c>
      <c r="E27" t="s">
        <v>8</v>
      </c>
      <c r="N27" s="6" t="s">
        <v>5</v>
      </c>
      <c r="O27" s="8">
        <f>($D$31/(Q27*S27))-1</f>
        <v>3.6730601569311245</v>
      </c>
      <c r="P27" s="6" t="s">
        <v>6</v>
      </c>
      <c r="Q27" s="20">
        <v>1.25</v>
      </c>
      <c r="R27" s="6" t="s">
        <v>7</v>
      </c>
      <c r="S27" s="5">
        <v>114.7</v>
      </c>
      <c r="T27" t="s">
        <v>8</v>
      </c>
      <c r="U27" s="22">
        <v>2.2999999999999998</v>
      </c>
      <c r="V27" t="s">
        <v>9</v>
      </c>
    </row>
    <row r="28" spans="3:22" x14ac:dyDescent="0.3">
      <c r="C28" t="s">
        <v>18</v>
      </c>
      <c r="D28">
        <v>276</v>
      </c>
      <c r="E28" t="s">
        <v>8</v>
      </c>
      <c r="N28" s="6" t="s">
        <v>10</v>
      </c>
      <c r="O28" s="8">
        <f>($D$32/(Q28*S28))-1</f>
        <v>1.7089301282849672</v>
      </c>
      <c r="P28" s="6" t="s">
        <v>11</v>
      </c>
      <c r="Q28" s="20">
        <v>1.4</v>
      </c>
      <c r="R28" s="6" t="s">
        <v>7</v>
      </c>
      <c r="S28" s="5">
        <v>114.7</v>
      </c>
      <c r="T28" t="s">
        <v>8</v>
      </c>
      <c r="U28" s="22">
        <v>2.2999999999999998</v>
      </c>
      <c r="V28" t="s">
        <v>9</v>
      </c>
    </row>
    <row r="29" spans="3:22" x14ac:dyDescent="0.3">
      <c r="C29" s="3" t="s">
        <v>19</v>
      </c>
      <c r="N29" s="6"/>
      <c r="O29" s="9"/>
      <c r="P29" s="6"/>
      <c r="Q29" s="9"/>
      <c r="R29" s="6"/>
      <c r="U29" s="10"/>
    </row>
    <row r="30" spans="3:22" ht="21" x14ac:dyDescent="0.4">
      <c r="C30" s="3"/>
      <c r="M30" s="1" t="s">
        <v>20</v>
      </c>
      <c r="N30" s="6"/>
      <c r="O30" s="9"/>
      <c r="P30" s="6"/>
      <c r="Q30" s="9"/>
      <c r="R30" s="6"/>
      <c r="U30" s="10"/>
    </row>
    <row r="31" spans="3:22" ht="28.8" x14ac:dyDescent="0.3">
      <c r="C31" t="s">
        <v>106</v>
      </c>
      <c r="D31">
        <v>670</v>
      </c>
      <c r="E31" t="s">
        <v>8</v>
      </c>
      <c r="N31" s="6"/>
      <c r="O31" s="9"/>
      <c r="P31" s="6"/>
      <c r="Q31" s="21" t="s">
        <v>1</v>
      </c>
      <c r="S31" s="21" t="s">
        <v>2</v>
      </c>
      <c r="U31" s="21" t="s">
        <v>3</v>
      </c>
    </row>
    <row r="32" spans="3:22" x14ac:dyDescent="0.3">
      <c r="C32" t="s">
        <v>107</v>
      </c>
      <c r="D32">
        <v>435</v>
      </c>
      <c r="E32" t="s">
        <v>8</v>
      </c>
      <c r="M32" s="2" t="s">
        <v>4</v>
      </c>
      <c r="N32" s="6"/>
      <c r="O32" s="9"/>
      <c r="P32" s="6"/>
      <c r="Q32" s="9"/>
      <c r="R32" s="6"/>
      <c r="U32" s="10"/>
    </row>
    <row r="33" spans="3:22" x14ac:dyDescent="0.3">
      <c r="C33" s="3" t="s">
        <v>21</v>
      </c>
      <c r="N33" s="6" t="s">
        <v>5</v>
      </c>
      <c r="O33" s="18">
        <f>($D$23/(Q33*S33))-1</f>
        <v>-0.95091053048297702</v>
      </c>
      <c r="P33" s="6" t="s">
        <v>6</v>
      </c>
      <c r="Q33" s="20">
        <v>1.25</v>
      </c>
      <c r="R33" s="6" t="s">
        <v>7</v>
      </c>
      <c r="S33" s="5">
        <v>5052</v>
      </c>
      <c r="T33" t="s">
        <v>8</v>
      </c>
      <c r="U33" s="22">
        <v>5.3999999999999999E-2</v>
      </c>
      <c r="V33" t="s">
        <v>9</v>
      </c>
    </row>
    <row r="34" spans="3:22" x14ac:dyDescent="0.3">
      <c r="N34" s="6" t="s">
        <v>10</v>
      </c>
      <c r="O34" s="18">
        <f>($D$24/(Q34*S34))-1</f>
        <v>-0.96097726501526981</v>
      </c>
      <c r="P34" s="6" t="s">
        <v>11</v>
      </c>
      <c r="Q34" s="20">
        <v>1.4</v>
      </c>
      <c r="R34" s="6" t="s">
        <v>7</v>
      </c>
      <c r="S34" s="5">
        <v>5052</v>
      </c>
      <c r="T34" t="s">
        <v>8</v>
      </c>
      <c r="U34" s="22">
        <v>5.3999999999999999E-2</v>
      </c>
      <c r="V34" t="s">
        <v>9</v>
      </c>
    </row>
    <row r="35" spans="3:22" x14ac:dyDescent="0.3">
      <c r="C35" s="25" t="s">
        <v>22</v>
      </c>
      <c r="D35" s="25"/>
      <c r="M35" s="2" t="s">
        <v>12</v>
      </c>
      <c r="N35" s="6"/>
      <c r="O35" s="9"/>
      <c r="P35" s="6"/>
      <c r="Q35" s="9"/>
      <c r="R35" s="6"/>
      <c r="U35" s="10"/>
    </row>
    <row r="36" spans="3:22" x14ac:dyDescent="0.3">
      <c r="C36" s="26" t="s">
        <v>23</v>
      </c>
      <c r="D36" s="26"/>
      <c r="N36" s="6" t="s">
        <v>5</v>
      </c>
      <c r="O36" s="8">
        <f>($D$31/(Q36*S36))-1</f>
        <v>4.6314351754570282</v>
      </c>
      <c r="P36" s="6" t="s">
        <v>6</v>
      </c>
      <c r="Q36" s="20">
        <v>1.25</v>
      </c>
      <c r="R36" s="6" t="s">
        <v>7</v>
      </c>
      <c r="S36" s="5">
        <v>95.18</v>
      </c>
      <c r="T36" t="s">
        <v>8</v>
      </c>
      <c r="U36" s="22">
        <v>2.8</v>
      </c>
      <c r="V36" t="s">
        <v>9</v>
      </c>
    </row>
    <row r="37" spans="3:22" x14ac:dyDescent="0.3">
      <c r="N37" s="6" t="s">
        <v>10</v>
      </c>
      <c r="O37" s="8">
        <f>($D$32/(Q37*S37))-1</f>
        <v>2.2644913397172273</v>
      </c>
      <c r="P37" s="6" t="s">
        <v>11</v>
      </c>
      <c r="Q37" s="20">
        <v>1.4</v>
      </c>
      <c r="R37" s="6" t="s">
        <v>7</v>
      </c>
      <c r="S37" s="5">
        <v>95.18</v>
      </c>
      <c r="T37" t="s">
        <v>8</v>
      </c>
      <c r="U37" s="22">
        <v>2.8</v>
      </c>
      <c r="V37" t="s">
        <v>9</v>
      </c>
    </row>
    <row r="38" spans="3:22" x14ac:dyDescent="0.3">
      <c r="N38" s="6"/>
      <c r="O38" s="9"/>
      <c r="P38" s="6"/>
      <c r="Q38" s="9"/>
      <c r="R38" s="6"/>
      <c r="U38" s="10"/>
    </row>
    <row r="39" spans="3:22" ht="21" x14ac:dyDescent="0.4">
      <c r="C39" t="s">
        <v>24</v>
      </c>
      <c r="M39" s="1" t="s">
        <v>25</v>
      </c>
      <c r="N39" s="6"/>
      <c r="O39" s="9"/>
      <c r="P39" s="6"/>
      <c r="Q39" s="9"/>
      <c r="R39" s="6"/>
      <c r="U39" s="10"/>
    </row>
    <row r="40" spans="3:22" ht="28.8" x14ac:dyDescent="0.3">
      <c r="N40" s="6"/>
      <c r="O40" s="9"/>
      <c r="P40" s="6"/>
      <c r="Q40" s="21" t="s">
        <v>1</v>
      </c>
      <c r="S40" s="21" t="s">
        <v>2</v>
      </c>
      <c r="U40" s="21" t="s">
        <v>3</v>
      </c>
    </row>
    <row r="41" spans="3:22" x14ac:dyDescent="0.3">
      <c r="C41">
        <v>1</v>
      </c>
      <c r="D41" t="s">
        <v>26</v>
      </c>
      <c r="M41" s="2" t="s">
        <v>4</v>
      </c>
      <c r="N41" s="6"/>
      <c r="O41" s="9"/>
      <c r="P41" s="6"/>
      <c r="Q41" s="9"/>
      <c r="R41" s="6"/>
      <c r="U41" s="10"/>
    </row>
    <row r="42" spans="3:22" x14ac:dyDescent="0.3">
      <c r="C42" s="12">
        <v>8.1450000000000005E-8</v>
      </c>
      <c r="D42" t="s">
        <v>27</v>
      </c>
      <c r="N42" s="6" t="s">
        <v>5</v>
      </c>
      <c r="O42" s="18">
        <f>($D$23/(Q42*S42))-1</f>
        <v>-0.95137254901960788</v>
      </c>
      <c r="P42" s="6" t="s">
        <v>6</v>
      </c>
      <c r="Q42" s="20">
        <v>1.25</v>
      </c>
      <c r="R42" s="6" t="s">
        <v>7</v>
      </c>
      <c r="S42" s="5">
        <v>5100</v>
      </c>
      <c r="T42" t="s">
        <v>8</v>
      </c>
      <c r="U42" s="22">
        <v>0.05</v>
      </c>
      <c r="V42" t="s">
        <v>9</v>
      </c>
    </row>
    <row r="43" spans="3:22" x14ac:dyDescent="0.3">
      <c r="N43" s="6" t="s">
        <v>10</v>
      </c>
      <c r="O43" s="18">
        <f>($D$24/(Q43*S43))-1</f>
        <v>-0.96134453781512608</v>
      </c>
      <c r="P43" s="6" t="s">
        <v>11</v>
      </c>
      <c r="Q43" s="20">
        <v>1.4</v>
      </c>
      <c r="R43" s="6" t="s">
        <v>7</v>
      </c>
      <c r="S43" s="5">
        <v>5100</v>
      </c>
      <c r="T43" t="s">
        <v>8</v>
      </c>
      <c r="U43" s="22">
        <v>0.05</v>
      </c>
      <c r="V43" t="s">
        <v>9</v>
      </c>
    </row>
    <row r="44" spans="3:22" x14ac:dyDescent="0.3">
      <c r="C44" s="13">
        <f>C41/C42</f>
        <v>12277470.841006752</v>
      </c>
      <c r="D44" t="s">
        <v>28</v>
      </c>
      <c r="F44" s="14">
        <f>C44*1000</f>
        <v>12277470841.006752</v>
      </c>
      <c r="G44" t="s">
        <v>29</v>
      </c>
      <c r="M44" s="2" t="s">
        <v>12</v>
      </c>
      <c r="N44" s="6"/>
      <c r="O44" s="9"/>
      <c r="P44" s="6"/>
      <c r="Q44" s="9"/>
      <c r="R44" s="6"/>
      <c r="U44" s="10"/>
    </row>
    <row r="45" spans="3:22" x14ac:dyDescent="0.3">
      <c r="N45" s="6" t="s">
        <v>5</v>
      </c>
      <c r="O45" s="8">
        <f>($D$31/(Q45*S45))-1</f>
        <v>4.31219028741328</v>
      </c>
      <c r="P45" s="6" t="s">
        <v>6</v>
      </c>
      <c r="Q45" s="20">
        <v>1.25</v>
      </c>
      <c r="R45" s="6" t="s">
        <v>7</v>
      </c>
      <c r="S45" s="5">
        <v>100.9</v>
      </c>
      <c r="T45" t="s">
        <v>8</v>
      </c>
      <c r="U45" s="22">
        <v>2.73</v>
      </c>
      <c r="V45" t="s">
        <v>9</v>
      </c>
    </row>
    <row r="46" spans="3:22" x14ac:dyDescent="0.3">
      <c r="N46" s="6" t="s">
        <v>10</v>
      </c>
      <c r="O46" s="8">
        <f>($D$32/(Q46*S46))-1</f>
        <v>2.0794280050969847</v>
      </c>
      <c r="P46" s="6" t="s">
        <v>11</v>
      </c>
      <c r="Q46" s="20">
        <v>1.4</v>
      </c>
      <c r="R46" s="6" t="s">
        <v>7</v>
      </c>
      <c r="S46" s="5">
        <v>100.9</v>
      </c>
      <c r="T46" t="s">
        <v>8</v>
      </c>
      <c r="U46" s="22">
        <v>2.73</v>
      </c>
      <c r="V46" t="s">
        <v>9</v>
      </c>
    </row>
    <row r="47" spans="3:22" x14ac:dyDescent="0.3">
      <c r="N47" s="6"/>
      <c r="O47" s="9"/>
      <c r="P47" s="6"/>
      <c r="Q47" s="9"/>
      <c r="R47" s="6"/>
      <c r="U47" s="10"/>
    </row>
    <row r="48" spans="3:22" ht="21" x14ac:dyDescent="0.4">
      <c r="M48" s="1"/>
      <c r="N48" s="6"/>
      <c r="O48" s="9"/>
      <c r="P48" s="6"/>
      <c r="Q48" s="9"/>
      <c r="R48" s="6"/>
    </row>
    <row r="49" spans="13:21" x14ac:dyDescent="0.3">
      <c r="N49" s="6"/>
      <c r="O49" s="9"/>
      <c r="P49" s="6"/>
      <c r="Q49" s="9"/>
      <c r="R49" s="6"/>
    </row>
    <row r="50" spans="13:21" x14ac:dyDescent="0.3">
      <c r="M50" s="2"/>
      <c r="N50" s="6"/>
      <c r="O50" s="9"/>
      <c r="P50" s="6"/>
      <c r="Q50" s="9"/>
      <c r="R50" s="6"/>
    </row>
    <row r="51" spans="13:21" x14ac:dyDescent="0.3">
      <c r="N51" s="6"/>
      <c r="O51" s="8"/>
      <c r="P51" s="6"/>
      <c r="Q51" s="11"/>
      <c r="R51" s="6"/>
      <c r="S51" s="4"/>
      <c r="U51" s="7"/>
    </row>
    <row r="52" spans="13:21" x14ac:dyDescent="0.3">
      <c r="N52" s="6"/>
      <c r="O52" s="8"/>
      <c r="P52" s="6"/>
      <c r="Q52" s="11"/>
      <c r="R52" s="6"/>
      <c r="S52" s="4"/>
      <c r="U52" s="7"/>
    </row>
    <row r="53" spans="13:21" x14ac:dyDescent="0.3">
      <c r="M53" s="2"/>
      <c r="N53" s="6"/>
      <c r="O53" s="9"/>
      <c r="P53" s="6"/>
      <c r="Q53" s="9"/>
      <c r="R53" s="6"/>
    </row>
    <row r="54" spans="13:21" x14ac:dyDescent="0.3">
      <c r="N54" s="6"/>
      <c r="O54" s="8"/>
      <c r="P54" s="6"/>
      <c r="Q54" s="11"/>
      <c r="R54" s="6"/>
      <c r="S54" s="4"/>
      <c r="U54" s="7"/>
    </row>
    <row r="55" spans="13:21" x14ac:dyDescent="0.3">
      <c r="N55" s="6"/>
      <c r="O55" s="8"/>
      <c r="P55" s="6"/>
      <c r="Q55" s="11"/>
      <c r="R55" s="6"/>
      <c r="S55" s="4"/>
      <c r="U55" s="7"/>
    </row>
  </sheetData>
  <mergeCells count="2">
    <mergeCell ref="C35:D35"/>
    <mergeCell ref="C36:D36"/>
  </mergeCells>
  <hyperlinks>
    <hyperlink ref="C25" r:id="rId1" display="https://matweb.com/search/DataSheet.aspx?MatGUID=b8d536e0b9b54bd7b69e4124d8f1d20a&amp;ckck=1" xr:uid="{0ADB9458-FBDB-4630-A2C2-21FBEC33AC7B}"/>
    <hyperlink ref="C33" r:id="rId2" display="https://matweb.com/search/DataSheet.aspx?MatGUID=f7666326ceb3482f87a9f41ace1d1fb0" xr:uid="{B105AF35-BB06-4E88-BABF-94B6D7B87257}"/>
  </hyperlinks>
  <pageMargins left="0.7" right="0.7" top="0.75" bottom="0.75" header="0.3" footer="0.3"/>
  <pageSetup orientation="portrait"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2730-AEEF-4197-92BD-52AD18146449}">
  <dimension ref="A1:I34"/>
  <sheetViews>
    <sheetView workbookViewId="0">
      <selection activeCell="B1" sqref="B1:F15"/>
    </sheetView>
  </sheetViews>
  <sheetFormatPr defaultRowHeight="14.4" x14ac:dyDescent="0.3"/>
  <cols>
    <col min="2" max="2" width="38.33203125" customWidth="1"/>
    <col min="7" max="7" width="15.5546875" customWidth="1"/>
  </cols>
  <sheetData>
    <row r="1" spans="1:9" x14ac:dyDescent="0.3">
      <c r="C1" t="s">
        <v>100</v>
      </c>
    </row>
    <row r="2" spans="1:9" ht="46.5" customHeight="1" x14ac:dyDescent="0.3">
      <c r="B2" t="s">
        <v>104</v>
      </c>
      <c r="C2" t="s">
        <v>30</v>
      </c>
      <c r="D2" t="s">
        <v>31</v>
      </c>
      <c r="E2" t="s">
        <v>32</v>
      </c>
      <c r="F2" t="s">
        <v>33</v>
      </c>
      <c r="G2" s="16" t="s">
        <v>34</v>
      </c>
    </row>
    <row r="3" spans="1:9" x14ac:dyDescent="0.3">
      <c r="B3" t="s">
        <v>103</v>
      </c>
      <c r="F3">
        <v>1677</v>
      </c>
      <c r="H3" t="s">
        <v>35</v>
      </c>
      <c r="I3" t="s">
        <v>36</v>
      </c>
    </row>
    <row r="4" spans="1:9" x14ac:dyDescent="0.3">
      <c r="A4" s="17"/>
      <c r="B4" t="s">
        <v>12</v>
      </c>
      <c r="C4">
        <v>0</v>
      </c>
      <c r="D4">
        <v>0</v>
      </c>
      <c r="E4">
        <v>2423</v>
      </c>
      <c r="F4">
        <v>1045.4000000000001</v>
      </c>
      <c r="G4">
        <f>F4*9.81</f>
        <v>10255.374000000002</v>
      </c>
      <c r="H4">
        <f>G4*8</f>
        <v>82042.992000000013</v>
      </c>
      <c r="I4">
        <f>G4*4</f>
        <v>41021.496000000006</v>
      </c>
    </row>
    <row r="5" spans="1:9" x14ac:dyDescent="0.3">
      <c r="A5" s="19"/>
      <c r="B5" t="s">
        <v>37</v>
      </c>
      <c r="F5">
        <v>150</v>
      </c>
      <c r="G5">
        <f>F5*9.81</f>
        <v>1471.5</v>
      </c>
      <c r="H5" s="24">
        <f t="shared" ref="H5:H13" si="0">G5*8</f>
        <v>11772</v>
      </c>
      <c r="I5">
        <f t="shared" ref="I5:I13" si="1">G5*4</f>
        <v>5886</v>
      </c>
    </row>
    <row r="6" spans="1:9" x14ac:dyDescent="0.3">
      <c r="A6" s="19"/>
      <c r="B6" t="s">
        <v>38</v>
      </c>
      <c r="C6">
        <v>0</v>
      </c>
      <c r="D6">
        <v>-1000</v>
      </c>
      <c r="E6">
        <v>-1500</v>
      </c>
      <c r="F6">
        <v>56</v>
      </c>
      <c r="G6">
        <f>F6*9.81</f>
        <v>549.36</v>
      </c>
      <c r="H6">
        <f t="shared" si="0"/>
        <v>4394.88</v>
      </c>
      <c r="I6">
        <f t="shared" si="1"/>
        <v>2197.44</v>
      </c>
    </row>
    <row r="7" spans="1:9" x14ac:dyDescent="0.3">
      <c r="A7" s="19"/>
      <c r="B7" t="s">
        <v>39</v>
      </c>
      <c r="C7">
        <v>-500</v>
      </c>
      <c r="D7">
        <v>-250</v>
      </c>
      <c r="E7">
        <v>-1500</v>
      </c>
      <c r="F7">
        <v>30</v>
      </c>
      <c r="G7">
        <f>F7*9.81</f>
        <v>294.3</v>
      </c>
      <c r="H7">
        <f t="shared" si="0"/>
        <v>2354.4</v>
      </c>
      <c r="I7">
        <f t="shared" si="1"/>
        <v>1177.2</v>
      </c>
    </row>
    <row r="8" spans="1:9" x14ac:dyDescent="0.3">
      <c r="B8" t="s">
        <v>40</v>
      </c>
      <c r="C8">
        <v>0</v>
      </c>
      <c r="D8">
        <v>-1800</v>
      </c>
      <c r="E8">
        <v>-2000</v>
      </c>
      <c r="F8">
        <v>40</v>
      </c>
      <c r="G8">
        <f>F8*9.81</f>
        <v>392.40000000000003</v>
      </c>
      <c r="H8">
        <f t="shared" si="0"/>
        <v>3139.2000000000003</v>
      </c>
      <c r="I8">
        <f t="shared" si="1"/>
        <v>1569.6000000000001</v>
      </c>
    </row>
    <row r="9" spans="1:9" x14ac:dyDescent="0.3">
      <c r="B9" t="s">
        <v>41</v>
      </c>
      <c r="C9">
        <v>-2200</v>
      </c>
      <c r="D9">
        <v>0</v>
      </c>
      <c r="E9">
        <v>-2000</v>
      </c>
      <c r="F9">
        <v>40</v>
      </c>
      <c r="G9">
        <f t="shared" ref="G9:G11" si="2">F9*9.81</f>
        <v>392.40000000000003</v>
      </c>
      <c r="H9">
        <f t="shared" si="0"/>
        <v>3139.2000000000003</v>
      </c>
      <c r="I9">
        <f t="shared" si="1"/>
        <v>1569.6000000000001</v>
      </c>
    </row>
    <row r="10" spans="1:9" x14ac:dyDescent="0.3">
      <c r="B10" t="s">
        <v>42</v>
      </c>
      <c r="C10">
        <v>2200</v>
      </c>
      <c r="D10">
        <v>0</v>
      </c>
      <c r="E10">
        <v>-2000</v>
      </c>
      <c r="F10">
        <v>40</v>
      </c>
      <c r="G10">
        <f t="shared" si="2"/>
        <v>392.40000000000003</v>
      </c>
      <c r="H10">
        <f t="shared" si="0"/>
        <v>3139.2000000000003</v>
      </c>
      <c r="I10">
        <f t="shared" si="1"/>
        <v>1569.6000000000001</v>
      </c>
    </row>
    <row r="11" spans="1:9" x14ac:dyDescent="0.3">
      <c r="B11" t="s">
        <v>43</v>
      </c>
      <c r="C11">
        <v>0</v>
      </c>
      <c r="D11">
        <v>1800</v>
      </c>
      <c r="E11">
        <v>-2000</v>
      </c>
      <c r="F11">
        <v>40</v>
      </c>
      <c r="G11">
        <f t="shared" si="2"/>
        <v>392.40000000000003</v>
      </c>
      <c r="H11">
        <f t="shared" si="0"/>
        <v>3139.2000000000003</v>
      </c>
      <c r="I11">
        <f t="shared" si="1"/>
        <v>1569.6000000000001</v>
      </c>
    </row>
    <row r="12" spans="1:9" x14ac:dyDescent="0.3">
      <c r="B12" t="s">
        <v>99</v>
      </c>
      <c r="C12" t="s">
        <v>101</v>
      </c>
      <c r="G12">
        <v>13.6</v>
      </c>
    </row>
    <row r="13" spans="1:9" x14ac:dyDescent="0.3">
      <c r="A13" s="19"/>
      <c r="B13" t="s">
        <v>44</v>
      </c>
      <c r="F13">
        <v>60</v>
      </c>
      <c r="G13">
        <f>F13*9.81</f>
        <v>588.6</v>
      </c>
      <c r="H13">
        <f t="shared" si="0"/>
        <v>4708.8</v>
      </c>
      <c r="I13">
        <f t="shared" si="1"/>
        <v>2354.4</v>
      </c>
    </row>
    <row r="14" spans="1:9" x14ac:dyDescent="0.3">
      <c r="H14">
        <f>SUM(H4,H6:H13)</f>
        <v>106057.872</v>
      </c>
    </row>
    <row r="15" spans="1:9" x14ac:dyDescent="0.3">
      <c r="B15" t="s">
        <v>105</v>
      </c>
      <c r="C15" t="s">
        <v>45</v>
      </c>
      <c r="E15" t="s">
        <v>46</v>
      </c>
      <c r="F15">
        <f>F3+SUM(F6:F11)</f>
        <v>1923</v>
      </c>
      <c r="G15">
        <f>F15*9.81</f>
        <v>18864.63</v>
      </c>
      <c r="H15" t="s">
        <v>26</v>
      </c>
    </row>
    <row r="16" spans="1:9" x14ac:dyDescent="0.3">
      <c r="G16">
        <f>G15*8</f>
        <v>150917.04</v>
      </c>
      <c r="H16" t="s">
        <v>47</v>
      </c>
      <c r="I16" t="s">
        <v>48</v>
      </c>
    </row>
    <row r="17" spans="2:9" x14ac:dyDescent="0.3">
      <c r="B17" t="s">
        <v>98</v>
      </c>
      <c r="G17">
        <f>G15*4</f>
        <v>75458.52</v>
      </c>
      <c r="H17" t="s">
        <v>49</v>
      </c>
      <c r="I17" t="s">
        <v>48</v>
      </c>
    </row>
    <row r="18" spans="2:9" x14ac:dyDescent="0.3">
      <c r="C18">
        <v>6118</v>
      </c>
    </row>
    <row r="19" spans="2:9" x14ac:dyDescent="0.3">
      <c r="H19">
        <f>G16-H14</f>
        <v>44859.168000000005</v>
      </c>
    </row>
    <row r="20" spans="2:9" x14ac:dyDescent="0.3">
      <c r="D20" t="s">
        <v>50</v>
      </c>
    </row>
    <row r="21" spans="2:9" x14ac:dyDescent="0.3">
      <c r="B21">
        <v>1677</v>
      </c>
      <c r="D21">
        <f>F6/4</f>
        <v>14</v>
      </c>
      <c r="F21">
        <f>SUM(F6:F13)</f>
        <v>306</v>
      </c>
    </row>
    <row r="22" spans="2:9" x14ac:dyDescent="0.3">
      <c r="B22" t="s">
        <v>102</v>
      </c>
    </row>
    <row r="23" spans="2:9" x14ac:dyDescent="0.3">
      <c r="D23" t="s">
        <v>51</v>
      </c>
    </row>
    <row r="24" spans="2:9" x14ac:dyDescent="0.3">
      <c r="D24">
        <f>F11/4</f>
        <v>10</v>
      </c>
      <c r="E24">
        <f>F10/4</f>
        <v>10</v>
      </c>
      <c r="F24">
        <f>F8/4</f>
        <v>10</v>
      </c>
    </row>
    <row r="25" spans="2:9" x14ac:dyDescent="0.3">
      <c r="E25" t="s">
        <v>52</v>
      </c>
      <c r="F25" t="s">
        <v>53</v>
      </c>
    </row>
    <row r="27" spans="2:9" x14ac:dyDescent="0.3">
      <c r="B27" t="s">
        <v>54</v>
      </c>
    </row>
    <row r="28" spans="2:9" x14ac:dyDescent="0.3">
      <c r="B28" t="s">
        <v>55</v>
      </c>
      <c r="F28" t="s">
        <v>94</v>
      </c>
    </row>
    <row r="30" spans="2:9" x14ac:dyDescent="0.3">
      <c r="B30" t="s">
        <v>56</v>
      </c>
      <c r="E30" t="s">
        <v>95</v>
      </c>
      <c r="H30">
        <v>9125</v>
      </c>
      <c r="I30" t="s">
        <v>59</v>
      </c>
    </row>
    <row r="31" spans="2:9" x14ac:dyDescent="0.3">
      <c r="E31" t="s">
        <v>96</v>
      </c>
      <c r="H31">
        <v>14000</v>
      </c>
      <c r="I31" t="s">
        <v>59</v>
      </c>
    </row>
    <row r="32" spans="2:9" x14ac:dyDescent="0.3">
      <c r="H32">
        <f>SUM(H30:H31)</f>
        <v>23125</v>
      </c>
    </row>
    <row r="34" spans="5:5" x14ac:dyDescent="0.3">
      <c r="E34" t="s">
        <v>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7AD3E-4E63-44DF-AB92-DD36159D74FC}">
  <dimension ref="A1"/>
  <sheetViews>
    <sheetView workbookViewId="0">
      <selection activeCell="U7" sqref="U7"/>
    </sheetView>
  </sheetViews>
  <sheetFormatPr defaultRowHeight="14.4" x14ac:dyDescent="0.3"/>
  <sheetData>
    <row r="1" spans="1:1" x14ac:dyDescent="0.3">
      <c r="A1" t="s">
        <v>57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C6DD-9E7A-476F-90D3-EE91CED1A2F3}">
  <dimension ref="B1:E8"/>
  <sheetViews>
    <sheetView workbookViewId="0">
      <selection activeCell="B26" sqref="B26"/>
    </sheetView>
  </sheetViews>
  <sheetFormatPr defaultRowHeight="14.4" x14ac:dyDescent="0.3"/>
  <cols>
    <col min="2" max="2" width="64.5546875" customWidth="1"/>
  </cols>
  <sheetData>
    <row r="1" spans="2:5" x14ac:dyDescent="0.3">
      <c r="C1" t="s">
        <v>58</v>
      </c>
      <c r="D1" t="s">
        <v>59</v>
      </c>
    </row>
    <row r="2" spans="2:5" ht="15.6" x14ac:dyDescent="0.3">
      <c r="B2" s="15" t="s">
        <v>60</v>
      </c>
      <c r="C2">
        <v>53.62</v>
      </c>
      <c r="D2">
        <v>24500</v>
      </c>
    </row>
    <row r="3" spans="2:5" ht="15.6" x14ac:dyDescent="0.3">
      <c r="B3" s="15" t="s">
        <v>61</v>
      </c>
      <c r="C3">
        <v>25</v>
      </c>
      <c r="D3">
        <v>12000</v>
      </c>
      <c r="E3">
        <f>SUM(D2:D3)</f>
        <v>36500</v>
      </c>
    </row>
    <row r="5" spans="2:5" ht="15.6" x14ac:dyDescent="0.3">
      <c r="B5" s="15" t="s">
        <v>62</v>
      </c>
      <c r="C5">
        <v>53.62</v>
      </c>
      <c r="D5">
        <f>D2</f>
        <v>24500</v>
      </c>
    </row>
    <row r="6" spans="2:5" ht="15.6" x14ac:dyDescent="0.3">
      <c r="B6" s="15" t="s">
        <v>63</v>
      </c>
      <c r="C6">
        <v>25</v>
      </c>
      <c r="D6">
        <f>D3</f>
        <v>12000</v>
      </c>
    </row>
    <row r="8" spans="2:5" ht="15.6" x14ac:dyDescent="0.3">
      <c r="B8" s="15" t="s">
        <v>64</v>
      </c>
      <c r="C8">
        <v>60</v>
      </c>
      <c r="D8">
        <v>28000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C9345-58C3-4D90-B7F3-8163EDB7B743}">
  <dimension ref="B2:P53"/>
  <sheetViews>
    <sheetView workbookViewId="0">
      <selection activeCell="P41" sqref="P41"/>
    </sheetView>
  </sheetViews>
  <sheetFormatPr defaultRowHeight="14.4" x14ac:dyDescent="0.3"/>
  <sheetData>
    <row r="2" spans="2:3" x14ac:dyDescent="0.3">
      <c r="B2" t="s">
        <v>65</v>
      </c>
      <c r="C2" t="s">
        <v>66</v>
      </c>
    </row>
    <row r="4" spans="2:3" x14ac:dyDescent="0.3">
      <c r="B4" t="s">
        <v>67</v>
      </c>
    </row>
    <row r="5" spans="2:3" x14ac:dyDescent="0.3">
      <c r="B5" t="s">
        <v>68</v>
      </c>
    </row>
    <row r="7" spans="2:3" x14ac:dyDescent="0.3">
      <c r="B7" t="s">
        <v>69</v>
      </c>
    </row>
    <row r="9" spans="2:3" x14ac:dyDescent="0.3">
      <c r="B9" t="s">
        <v>70</v>
      </c>
    </row>
    <row r="10" spans="2:3" x14ac:dyDescent="0.3">
      <c r="B10" t="s">
        <v>71</v>
      </c>
    </row>
    <row r="11" spans="2:3" x14ac:dyDescent="0.3">
      <c r="B11" t="s">
        <v>72</v>
      </c>
    </row>
    <row r="12" spans="2:3" x14ac:dyDescent="0.3">
      <c r="B12" t="s">
        <v>73</v>
      </c>
    </row>
    <row r="14" spans="2:3" x14ac:dyDescent="0.3">
      <c r="B14" t="s">
        <v>74</v>
      </c>
    </row>
    <row r="15" spans="2:3" x14ac:dyDescent="0.3">
      <c r="B15" t="s">
        <v>75</v>
      </c>
    </row>
    <row r="17" spans="2:2" x14ac:dyDescent="0.3">
      <c r="B17" t="s">
        <v>76</v>
      </c>
    </row>
    <row r="19" spans="2:2" x14ac:dyDescent="0.3">
      <c r="B19" t="s">
        <v>77</v>
      </c>
    </row>
    <row r="21" spans="2:2" x14ac:dyDescent="0.3">
      <c r="B21" t="s">
        <v>71</v>
      </c>
    </row>
    <row r="23" spans="2:2" x14ac:dyDescent="0.3">
      <c r="B23" t="s">
        <v>78</v>
      </c>
    </row>
    <row r="25" spans="2:2" x14ac:dyDescent="0.3">
      <c r="B25" t="s">
        <v>79</v>
      </c>
    </row>
    <row r="27" spans="2:2" x14ac:dyDescent="0.3">
      <c r="B27" t="s">
        <v>80</v>
      </c>
    </row>
    <row r="29" spans="2:2" x14ac:dyDescent="0.3">
      <c r="B29" t="s">
        <v>81</v>
      </c>
    </row>
    <row r="31" spans="2:2" x14ac:dyDescent="0.3">
      <c r="B31" t="s">
        <v>82</v>
      </c>
    </row>
    <row r="33" spans="2:16" x14ac:dyDescent="0.3">
      <c r="B33" t="s">
        <v>83</v>
      </c>
    </row>
    <row r="35" spans="2:16" x14ac:dyDescent="0.3">
      <c r="B35" t="s">
        <v>84</v>
      </c>
    </row>
    <row r="37" spans="2:16" x14ac:dyDescent="0.3">
      <c r="B37" t="s">
        <v>85</v>
      </c>
    </row>
    <row r="39" spans="2:16" x14ac:dyDescent="0.3">
      <c r="B39" t="s">
        <v>86</v>
      </c>
    </row>
    <row r="40" spans="2:16" x14ac:dyDescent="0.3">
      <c r="P40">
        <f>635029.318+280094.1771</f>
        <v>915123.49509999994</v>
      </c>
    </row>
    <row r="41" spans="2:16" x14ac:dyDescent="0.3">
      <c r="B41" t="s">
        <v>87</v>
      </c>
    </row>
    <row r="43" spans="2:16" x14ac:dyDescent="0.3">
      <c r="B43" t="s">
        <v>88</v>
      </c>
    </row>
    <row r="45" spans="2:16" x14ac:dyDescent="0.3">
      <c r="B45" t="s">
        <v>89</v>
      </c>
    </row>
    <row r="47" spans="2:16" x14ac:dyDescent="0.3">
      <c r="B47" t="s">
        <v>90</v>
      </c>
    </row>
    <row r="49" spans="2:2" x14ac:dyDescent="0.3">
      <c r="B49" t="s">
        <v>91</v>
      </c>
    </row>
    <row r="51" spans="2:2" x14ac:dyDescent="0.3">
      <c r="B51" t="s">
        <v>92</v>
      </c>
    </row>
    <row r="53" spans="2:2" x14ac:dyDescent="0.3">
      <c r="B53" t="s">
        <v>93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752C-4315-4AC2-95E9-300AF1E0AC9B}">
  <dimension ref="A1"/>
  <sheetViews>
    <sheetView workbookViewId="0">
      <selection activeCell="B3" sqref="B3"/>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Margin of Safety</vt:lpstr>
      <vt:lpstr>Inertial Relief Changes</vt:lpstr>
      <vt:lpstr>Kee Clamp Change</vt:lpstr>
      <vt:lpstr>Overwritten masses</vt:lpstr>
      <vt:lpstr>Notes from Feb NASA Meeting</vt:lpstr>
      <vt:lpstr>mesh 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Carlile</dc:creator>
  <cp:keywords/>
  <dc:description/>
  <cp:lastModifiedBy>Andrew Carlile</cp:lastModifiedBy>
  <cp:revision/>
  <dcterms:created xsi:type="dcterms:W3CDTF">2023-11-07T17:10:25Z</dcterms:created>
  <dcterms:modified xsi:type="dcterms:W3CDTF">2024-05-01T03:48:53Z</dcterms:modified>
  <cp:category/>
  <cp:contentStatus/>
</cp:coreProperties>
</file>